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P:\Import\Import\2026 DOC\03-24\"/>
    </mc:Choice>
  </mc:AlternateContent>
  <xr:revisionPtr revIDLastSave="0" documentId="8_{E5FBE307-CCE4-412B-AF9F-FCB839317AA1}" xr6:coauthVersionLast="47" xr6:coauthVersionMax="47" xr10:uidLastSave="{00000000-0000-0000-0000-000000000000}"/>
  <bookViews>
    <workbookView xWindow="-120" yWindow="-120" windowWidth="29040" windowHeight="15720" xr2:uid="{3F1DF5F2-FC83-4713-B196-897969AF6A6E}"/>
  </bookViews>
  <sheets>
    <sheet name="Revised Forecast with Amendment" sheetId="1" r:id="rId1"/>
    <sheet name="Sheet1" sheetId="2" r:id="rId2"/>
  </sheets>
  <definedNames>
    <definedName name="_xlnm._FilterDatabase" localSheetId="1" hidden="1">Sheet1!$A$1:$I$77</definedName>
    <definedName name="_xlnm.Print_Area" localSheetId="0">'Revised Forecast with Amendment'!$A$4:$G$49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7" i="2" l="1"/>
  <c r="F7" i="2"/>
  <c r="E7" i="2"/>
  <c r="H66" i="2"/>
  <c r="H76" i="2" l="1"/>
  <c r="H75" i="2"/>
  <c r="F62" i="2" l="1"/>
  <c r="D62" i="2"/>
  <c r="C62" i="2"/>
  <c r="E62" i="2"/>
  <c r="G62" i="2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2" i="2"/>
  <c r="H68" i="2"/>
  <c r="H69" i="2"/>
  <c r="H70" i="2"/>
  <c r="H71" i="2"/>
  <c r="H72" i="2"/>
  <c r="H73" i="2"/>
  <c r="H74" i="2"/>
  <c r="H77" i="2"/>
  <c r="H67" i="2"/>
  <c r="C26" i="1"/>
  <c r="D26" i="1"/>
  <c r="E26" i="1"/>
  <c r="F26" i="1"/>
  <c r="G26" i="1"/>
  <c r="B26" i="1"/>
  <c r="B38" i="1" s="1"/>
  <c r="B48" i="1" s="1"/>
  <c r="C40" i="1" s="1"/>
  <c r="G41" i="1"/>
  <c r="F41" i="1"/>
  <c r="E41" i="1"/>
  <c r="B36" i="1"/>
  <c r="G36" i="1"/>
  <c r="F36" i="1"/>
  <c r="E36" i="1"/>
  <c r="D36" i="1"/>
  <c r="C36" i="1"/>
  <c r="C21" i="1"/>
  <c r="C9" i="1"/>
  <c r="E38" i="1" l="1"/>
  <c r="F38" i="1"/>
  <c r="G38" i="1"/>
  <c r="H37" i="2"/>
  <c r="H62" i="2"/>
  <c r="D38" i="1"/>
  <c r="B49" i="1"/>
  <c r="C38" i="1"/>
  <c r="C48" i="1" l="1"/>
  <c r="C49" i="1" s="1"/>
  <c r="D40" i="1" l="1"/>
  <c r="D48" i="1" s="1"/>
  <c r="E40" i="1"/>
  <c r="E48" i="1" s="1"/>
  <c r="D49" i="1"/>
  <c r="E49" i="1" l="1"/>
  <c r="F40" i="1"/>
  <c r="F48" i="1" s="1"/>
  <c r="G40" i="1" l="1"/>
  <c r="G48" i="1" s="1"/>
  <c r="F49" i="1"/>
  <c r="G49" i="1" l="1"/>
</calcChain>
</file>

<file path=xl/sharedStrings.xml><?xml version="1.0" encoding="utf-8"?>
<sst xmlns="http://schemas.openxmlformats.org/spreadsheetml/2006/main" count="206" uniqueCount="156">
  <si>
    <t> </t>
  </si>
  <si>
    <t>REVENUES</t>
  </si>
  <si>
    <t xml:space="preserve">2025  Estimate </t>
  </si>
  <si>
    <t xml:space="preserve">2026  Budget </t>
  </si>
  <si>
    <t xml:space="preserve">2027  Forecast </t>
  </si>
  <si>
    <t xml:space="preserve">2028  Forecast </t>
  </si>
  <si>
    <t xml:space="preserve">2029  Forecast </t>
  </si>
  <si>
    <t xml:space="preserve">2030  Forecast </t>
  </si>
  <si>
    <t>Real Estate Tax</t>
  </si>
  <si>
    <t>Earned Income Tax</t>
  </si>
  <si>
    <t>Payroll Preparation Tax</t>
  </si>
  <si>
    <t>Parking Tax</t>
  </si>
  <si>
    <t>Regional Asset District Tax Relief</t>
  </si>
  <si>
    <t>Deed Transfer Tax</t>
  </si>
  <si>
    <t>Amusement Tax</t>
  </si>
  <si>
    <t>Local Service Tax</t>
  </si>
  <si>
    <t>Facility Usage Fee</t>
  </si>
  <si>
    <t>Telecommunications Licensing Tax</t>
  </si>
  <si>
    <t>Institution Service Privilege Tax</t>
  </si>
  <si>
    <t>Non-Profit Payment for Services</t>
  </si>
  <si>
    <t>Other Taxes</t>
  </si>
  <si>
    <t>Licenses and Permits</t>
  </si>
  <si>
    <t>Charges for Services</t>
  </si>
  <si>
    <t>Fines and Forfeitures</t>
  </si>
  <si>
    <t>Intergovernmental Revenue</t>
  </si>
  <si>
    <t>Interest Earnings</t>
  </si>
  <si>
    <t>Total Revenues</t>
  </si>
  <si>
    <t>EXPENDITURES</t>
  </si>
  <si>
    <t>Salaries</t>
  </si>
  <si>
    <t>Health Benefits</t>
  </si>
  <si>
    <t>Workers' Comp.</t>
  </si>
  <si>
    <t>Pension &amp; OPEB</t>
  </si>
  <si>
    <t>Operating Departments</t>
  </si>
  <si>
    <t>Debt Service</t>
  </si>
  <si>
    <t>Total Expenditures</t>
  </si>
  <si>
    <t>OPERATING RESULT</t>
  </si>
  <si>
    <t>BEGINNING RESERVE FUND BALANCE</t>
  </si>
  <si>
    <t>Transfer to PAYGO</t>
  </si>
  <si>
    <t>Transfer to Early Childhood Community Facilities Fund</t>
  </si>
  <si>
    <t>Transfer to Housing Opportunity Fund</t>
  </si>
  <si>
    <t>Transfer for Housing Issuance</t>
  </si>
  <si>
    <t>Transfer to Stop the Violence Fund</t>
  </si>
  <si>
    <t>Transfer to Tech. Modernization Fund</t>
  </si>
  <si>
    <t>ENDING RESERVE FUND BALANCE</t>
  </si>
  <si>
    <t>Fund Balance Percentage</t>
  </si>
  <si>
    <t>Revised Forecast</t>
  </si>
  <si>
    <t>Amendments</t>
  </si>
  <si>
    <t>Use of Fund Balance</t>
  </si>
  <si>
    <t>Department</t>
  </si>
  <si>
    <t>Request</t>
  </si>
  <si>
    <t>2026 $ Request</t>
  </si>
  <si>
    <t>2027 $ Request</t>
  </si>
  <si>
    <t>2028 $ Request</t>
  </si>
  <si>
    <t>2029 $ Request</t>
  </si>
  <si>
    <t>2030 $ Request</t>
  </si>
  <si>
    <t>Total</t>
  </si>
  <si>
    <t>All</t>
  </si>
  <si>
    <t>AFSCME 2719 and TEAMSTERS- Update salaries based on late 2025 agreement</t>
  </si>
  <si>
    <t>AFSCME Longevity</t>
  </si>
  <si>
    <t>CHR</t>
  </si>
  <si>
    <t>Overtime- AFSCME</t>
  </si>
  <si>
    <t>DOMI</t>
  </si>
  <si>
    <t>Overtime</t>
  </si>
  <si>
    <t>ARLE Machinery &amp; Equipment</t>
  </si>
  <si>
    <t>Bridge Maintenance</t>
  </si>
  <si>
    <t>DOMI/DPW</t>
  </si>
  <si>
    <t>PJCBC Medical waivers</t>
  </si>
  <si>
    <t>DPW - Admin</t>
  </si>
  <si>
    <t>Natural gas</t>
  </si>
  <si>
    <t>DPW - Facilities</t>
  </si>
  <si>
    <t>Roof Replacements</t>
  </si>
  <si>
    <t>Boiler and Roof Top Unit Replacements</t>
  </si>
  <si>
    <t>DPW - Operations</t>
  </si>
  <si>
    <t>January 2026 Snow event (overtime and contracted snow removal)</t>
  </si>
  <si>
    <t>DPW Env Services</t>
  </si>
  <si>
    <t>Teamsters HC</t>
  </si>
  <si>
    <t>DPW Ops</t>
  </si>
  <si>
    <t>Vehicles</t>
  </si>
  <si>
    <t>EMS</t>
  </si>
  <si>
    <t>EMS vehicles</t>
  </si>
  <si>
    <t>Fire</t>
  </si>
  <si>
    <t>Fire Chief Rates</t>
  </si>
  <si>
    <t>Remove Emergency Management Allowance</t>
  </si>
  <si>
    <t>HR</t>
  </si>
  <si>
    <t>Remove VEBA drawdown</t>
  </si>
  <si>
    <t>VEBA Restoration</t>
  </si>
  <si>
    <t>OPEB TF transfer</t>
  </si>
  <si>
    <t>Mellon Laborers</t>
  </si>
  <si>
    <t>Retiree Dental</t>
  </si>
  <si>
    <t>Law</t>
  </si>
  <si>
    <t>Judgments (Facility Usage Fee refunds)</t>
  </si>
  <si>
    <t>Judgements</t>
  </si>
  <si>
    <t>Outside Counsel</t>
  </si>
  <si>
    <t>Mayor</t>
  </si>
  <si>
    <t>Citycuts</t>
  </si>
  <si>
    <t>Love Your Block</t>
  </si>
  <si>
    <t>OMB</t>
  </si>
  <si>
    <t>Flood Insurance Increase</t>
  </si>
  <si>
    <t>Fuel</t>
  </si>
  <si>
    <t>Fuel credit card</t>
  </si>
  <si>
    <t>Total Tank Works technician fees</t>
  </si>
  <si>
    <t>Ecivis</t>
  </si>
  <si>
    <t>Membership (misc)</t>
  </si>
  <si>
    <t>CD conference that we're hosting</t>
  </si>
  <si>
    <t>BIF Capital</t>
  </si>
  <si>
    <t>Transdev 1st Vehicle non-target costs</t>
  </si>
  <si>
    <t xml:space="preserve">Parks </t>
  </si>
  <si>
    <t>Add part-time staffing for Oliver Bath House</t>
  </si>
  <si>
    <t xml:space="preserve">Pool maintenance </t>
  </si>
  <si>
    <t>Pool Loungers</t>
  </si>
  <si>
    <t>Controllers</t>
  </si>
  <si>
    <t>Replace Financial Systems Admistrator with ERP Manager (half year)</t>
  </si>
  <si>
    <t>Replace Controller's Clerk with Sr Controller's Clerk (half year)</t>
  </si>
  <si>
    <t>Delete 2 Laborers</t>
  </si>
  <si>
    <t>Delete Neighborhood Engagement Coordinator</t>
  </si>
  <si>
    <t>DPW Facilities</t>
  </si>
  <si>
    <t>Add Director of Facilities</t>
  </si>
  <si>
    <t>DPW- Operations</t>
  </si>
  <si>
    <t>Add Heavy Equipment Operator</t>
  </si>
  <si>
    <t>Coordinator- Support Services</t>
  </si>
  <si>
    <t>Add 1 Asst Chief; remove 1 Division Chief</t>
  </si>
  <si>
    <t>Upgrade Director to Chief</t>
  </si>
  <si>
    <t>Upgrade 1 Assistant to Deputy</t>
  </si>
  <si>
    <t>Delete 1 Senior HR Specialist, bump up other 3 to 17G</t>
  </si>
  <si>
    <t>I&amp;P</t>
  </si>
  <si>
    <t>Delete 1 311 Call Center Rep</t>
  </si>
  <si>
    <t>Delete 1 Systems Administrator</t>
  </si>
  <si>
    <t>Interns</t>
  </si>
  <si>
    <t>Change Director to Deputy Director</t>
  </si>
  <si>
    <t>Office of Youth &amp; Families Deputy Director</t>
  </si>
  <si>
    <t>Add funding for Youth &amp; Families</t>
  </si>
  <si>
    <t>Remove $500k in funding for Seniors and Food Justice</t>
  </si>
  <si>
    <t>Police</t>
  </si>
  <si>
    <t>Add Director of Wellness</t>
  </si>
  <si>
    <t>Add Director of Professional Development</t>
  </si>
  <si>
    <t>PS Admin</t>
  </si>
  <si>
    <t>Upgrade 1 PIO to Sr. PIO</t>
  </si>
  <si>
    <t>Move Assistant Director-Community Affairs to STVTF</t>
  </si>
  <si>
    <t>PTTF (Parks &amp; DPW)</t>
  </si>
  <si>
    <t>3TB TF</t>
  </si>
  <si>
    <t>STV TF</t>
  </si>
  <si>
    <t>Mellon</t>
  </si>
  <si>
    <t>Additional $500k for Maintenance Projects</t>
  </si>
  <si>
    <t>Increase Assistant II, Administration position from 0.9 to 1.0</t>
  </si>
  <si>
    <t>Delete 1 Program Coordinator, Citisports</t>
  </si>
  <si>
    <t>Delete 1 Recreation Leader, Afterschool Program</t>
  </si>
  <si>
    <t>Revert Continuum of Support Program Coordinator to PT from 53901</t>
  </si>
  <si>
    <t>Add Violence Prevention Coordinator position, CSVP</t>
  </si>
  <si>
    <t>Add Five (5) Violence Prevention Manager positions, CSVP</t>
  </si>
  <si>
    <t>Move Assistant Director-Community Affairs from PS Admin</t>
  </si>
  <si>
    <t>Increase Senior Safer Together Project Coordinator from 22G to 24G</t>
  </si>
  <si>
    <t>Update PT Tennis Instructors positions</t>
  </si>
  <si>
    <t>Delete 1 STV Coordinator</t>
  </si>
  <si>
    <t>Deelete 1 Crime Analyst</t>
  </si>
  <si>
    <t>Miscellaenous Revenues</t>
  </si>
  <si>
    <t>AMENDMENT TO BILL 2026-0285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</si>
</sst>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_([$$-409]* #,##0.00_);_([$$-409]* \(#,##0.00\);_([$$-409]* &quot;-&quot;??_);_(@_)"/>
  </numFmts>
  <fonts count="6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20"/>
      <color rgb="FF000000"/>
      <name val="Aptos Narrow"/>
      <family val="2"/>
    </font>
    <font>
      <sz val="11"/>
      <color rgb="FF000000"/>
      <name val="Aptos Narrow"/>
      <family val="2"/>
      <scheme val="minor"/>
    </font>
    <font>
      <b/>
      <sz val="24"/>
      <color theme="1"/>
      <name val="Aptos Narrow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/>
    <xf numFmtId="1" fontId="0" fillId="0" borderId="0" xfId="0" applyNumberFormat="1"/>
    <xf numFmtId="164" fontId="0" fillId="0" borderId="0" xfId="0" applyNumberFormat="1"/>
    <xf numFmtId="164" fontId="0" fillId="2" borderId="0" xfId="0" applyNumberFormat="1" applyFill="1"/>
    <xf numFmtId="0" fontId="2" fillId="3" borderId="0" xfId="0" applyFont="1" applyFill="1"/>
    <xf numFmtId="164" fontId="2" fillId="3" borderId="0" xfId="0" applyNumberFormat="1" applyFont="1" applyFill="1"/>
    <xf numFmtId="0" fontId="3" fillId="0" borderId="0" xfId="0" applyFont="1"/>
    <xf numFmtId="44" fontId="2" fillId="3" borderId="0" xfId="0" applyNumberFormat="1" applyFont="1" applyFill="1"/>
    <xf numFmtId="44" fontId="2" fillId="3" borderId="0" xfId="1" applyFont="1" applyFill="1"/>
    <xf numFmtId="0" fontId="0" fillId="3" borderId="0" xfId="0" applyFill="1"/>
    <xf numFmtId="164" fontId="0" fillId="3" borderId="0" xfId="0" applyNumberFormat="1" applyFill="1"/>
    <xf numFmtId="44" fontId="2" fillId="0" borderId="0" xfId="0" applyNumberFormat="1" applyFont="1"/>
    <xf numFmtId="0" fontId="0" fillId="4" borderId="0" xfId="0" applyFill="1"/>
    <xf numFmtId="44" fontId="0" fillId="4" borderId="0" xfId="0" applyNumberFormat="1" applyFill="1"/>
    <xf numFmtId="0" fontId="4" fillId="4" borderId="0" xfId="0" applyFont="1" applyFill="1"/>
    <xf numFmtId="49" fontId="0" fillId="4" borderId="0" xfId="0" applyNumberFormat="1" applyFill="1"/>
    <xf numFmtId="0" fontId="0" fillId="2" borderId="0" xfId="0" applyFill="1"/>
    <xf numFmtId="44" fontId="0" fillId="2" borderId="0" xfId="0" applyNumberFormat="1" applyFill="1"/>
    <xf numFmtId="0" fontId="4" fillId="2" borderId="0" xfId="0" applyFont="1" applyFill="1"/>
    <xf numFmtId="44" fontId="4" fillId="2" borderId="0" xfId="0" applyNumberFormat="1" applyFont="1" applyFill="1"/>
    <xf numFmtId="0" fontId="4" fillId="0" borderId="0" xfId="0" applyFont="1"/>
    <xf numFmtId="44" fontId="0" fillId="0" borderId="0" xfId="0" applyNumberFormat="1"/>
    <xf numFmtId="0" fontId="2" fillId="5" borderId="0" xfId="0" applyFont="1" applyFill="1"/>
    <xf numFmtId="0" fontId="0" fillId="5" borderId="0" xfId="0" applyFill="1"/>
    <xf numFmtId="164" fontId="0" fillId="5" borderId="0" xfId="0" applyNumberFormat="1" applyFill="1"/>
    <xf numFmtId="164" fontId="2" fillId="5" borderId="0" xfId="0" applyNumberFormat="1" applyFont="1" applyFill="1"/>
    <xf numFmtId="0" fontId="3" fillId="5" borderId="0" xfId="0" applyFont="1" applyFill="1"/>
    <xf numFmtId="10" fontId="2" fillId="3" borderId="0" xfId="0" applyNumberFormat="1" applyFont="1" applyFill="1"/>
    <xf numFmtId="0" fontId="5" fillId="0" borderId="0" xfId="0" applyFo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EB852-9307-42F1-89A7-4446B8F11F12}">
  <sheetPr>
    <tabColor theme="4" tint="0.59999389629810485"/>
    <pageSetUpPr fitToPage="1"/>
  </sheetPr>
  <dimension ref="A1:P49"/>
  <sheetViews>
    <sheetView tabSelected="1" zoomScale="75" zoomScaleNormal="75" workbookViewId="0"/>
  </sheetViews>
  <sheetFormatPr defaultRowHeight="14.25"/>
  <cols>
    <col min="1" max="1" width="48.625" bestFit="1" customWidth="1"/>
    <col min="2" max="7" width="18" bestFit="1" customWidth="1"/>
    <col min="8" max="8" width="13.875" bestFit="1" customWidth="1"/>
    <col min="11" max="11" width="16.25" bestFit="1" customWidth="1"/>
    <col min="12" max="16" width="14.25" bestFit="1" customWidth="1"/>
  </cols>
  <sheetData>
    <row r="1" spans="1:11" ht="30">
      <c r="A1" s="29" t="s">
        <v>155</v>
      </c>
    </row>
    <row r="2" spans="1:11" ht="26.25">
      <c r="A2" s="27" t="s">
        <v>45</v>
      </c>
      <c r="B2" s="27"/>
      <c r="C2" s="27"/>
      <c r="D2" s="27" t="s">
        <v>0</v>
      </c>
      <c r="E2" s="27" t="s">
        <v>0</v>
      </c>
      <c r="F2" s="27" t="s">
        <v>0</v>
      </c>
      <c r="G2" s="27" t="s">
        <v>0</v>
      </c>
      <c r="H2" s="7"/>
      <c r="I2" s="7"/>
    </row>
    <row r="3" spans="1:11">
      <c r="A3" s="24"/>
      <c r="B3" s="24"/>
      <c r="C3" s="24"/>
      <c r="D3" s="24"/>
      <c r="E3" s="24"/>
      <c r="F3" s="24"/>
      <c r="G3" s="24"/>
    </row>
    <row r="4" spans="1:11" s="1" customFormat="1" ht="15">
      <c r="A4" s="23" t="s">
        <v>1</v>
      </c>
      <c r="B4" s="23" t="s">
        <v>2</v>
      </c>
      <c r="C4" s="23" t="s">
        <v>3</v>
      </c>
      <c r="D4" s="23" t="s">
        <v>4</v>
      </c>
      <c r="E4" s="23" t="s">
        <v>5</v>
      </c>
      <c r="F4" s="23" t="s">
        <v>6</v>
      </c>
      <c r="G4" s="23" t="s">
        <v>7</v>
      </c>
    </row>
    <row r="5" spans="1:11" s="1" customFormat="1" ht="15">
      <c r="A5" s="23"/>
      <c r="B5" s="23"/>
      <c r="C5" s="23"/>
      <c r="D5" s="23"/>
      <c r="E5" s="23"/>
      <c r="F5" s="23"/>
      <c r="G5" s="23"/>
      <c r="J5" s="2"/>
      <c r="K5" s="3"/>
    </row>
    <row r="6" spans="1:11" s="1" customFormat="1" ht="15">
      <c r="A6" s="5" t="s">
        <v>47</v>
      </c>
      <c r="B6" s="8">
        <v>0</v>
      </c>
      <c r="C6" s="9">
        <v>6509739.5700000003</v>
      </c>
      <c r="D6" s="9">
        <v>0</v>
      </c>
      <c r="E6" s="9">
        <v>0</v>
      </c>
      <c r="F6" s="9">
        <v>0</v>
      </c>
      <c r="G6" s="9">
        <v>0</v>
      </c>
      <c r="J6" s="2"/>
      <c r="K6" s="3"/>
    </row>
    <row r="7" spans="1:11">
      <c r="A7" s="24" t="s">
        <v>8</v>
      </c>
      <c r="B7" s="25">
        <v>145474580.11000001</v>
      </c>
      <c r="C7" s="25">
        <v>171185945</v>
      </c>
      <c r="D7" s="25">
        <v>170207606</v>
      </c>
      <c r="E7" s="25">
        <v>168979916</v>
      </c>
      <c r="F7" s="25">
        <v>167664663</v>
      </c>
      <c r="G7" s="25">
        <v>166488493</v>
      </c>
      <c r="J7" s="2"/>
      <c r="K7" s="3"/>
    </row>
    <row r="8" spans="1:11">
      <c r="A8" s="24" t="s">
        <v>9</v>
      </c>
      <c r="B8" s="25">
        <v>141331651.90000001</v>
      </c>
      <c r="C8" s="25">
        <v>147985312</v>
      </c>
      <c r="D8" s="25">
        <v>150797033</v>
      </c>
      <c r="E8" s="25">
        <v>153511379</v>
      </c>
      <c r="F8" s="25">
        <v>156274584</v>
      </c>
      <c r="G8" s="25">
        <v>159243801</v>
      </c>
      <c r="J8" s="2"/>
      <c r="K8" s="3"/>
    </row>
    <row r="9" spans="1:11">
      <c r="A9" s="24" t="s">
        <v>10</v>
      </c>
      <c r="B9" s="25">
        <v>69324429.959999993</v>
      </c>
      <c r="C9" s="4">
        <f>79742920+8000000</f>
        <v>87742920</v>
      </c>
      <c r="D9" s="25">
        <v>81258036</v>
      </c>
      <c r="E9" s="25">
        <v>82720680</v>
      </c>
      <c r="F9" s="25">
        <v>84209653</v>
      </c>
      <c r="G9" s="25">
        <v>85809636</v>
      </c>
      <c r="J9" s="2"/>
      <c r="K9" s="3"/>
    </row>
    <row r="10" spans="1:11">
      <c r="A10" s="24" t="s">
        <v>11</v>
      </c>
      <c r="B10" s="25">
        <v>58966579.229999997</v>
      </c>
      <c r="C10" s="25">
        <v>59681939</v>
      </c>
      <c r="D10" s="25">
        <v>62438022</v>
      </c>
      <c r="E10" s="25">
        <v>64688968</v>
      </c>
      <c r="F10" s="25">
        <v>67127805</v>
      </c>
      <c r="G10" s="25">
        <v>69538868</v>
      </c>
      <c r="J10" s="2"/>
      <c r="K10" s="3"/>
    </row>
    <row r="11" spans="1:11">
      <c r="A11" s="24" t="s">
        <v>12</v>
      </c>
      <c r="B11" s="25">
        <v>27798709.850000001</v>
      </c>
      <c r="C11" s="25">
        <v>28302643</v>
      </c>
      <c r="D11" s="25">
        <v>29172758</v>
      </c>
      <c r="E11" s="25">
        <v>30084656</v>
      </c>
      <c r="F11" s="25">
        <v>30817844</v>
      </c>
      <c r="G11" s="25">
        <v>31568899</v>
      </c>
      <c r="J11" s="2"/>
      <c r="K11" s="3"/>
    </row>
    <row r="12" spans="1:11">
      <c r="A12" s="24" t="s">
        <v>13</v>
      </c>
      <c r="B12" s="25">
        <v>47573764.140000001</v>
      </c>
      <c r="C12" s="25">
        <v>39001668</v>
      </c>
      <c r="D12" s="25">
        <v>39001668</v>
      </c>
      <c r="E12" s="25">
        <v>39001668</v>
      </c>
      <c r="F12" s="25">
        <v>39001668</v>
      </c>
      <c r="G12" s="25">
        <v>39001668</v>
      </c>
    </row>
    <row r="13" spans="1:11">
      <c r="A13" s="24" t="s">
        <v>14</v>
      </c>
      <c r="B13" s="25">
        <v>18535804.120000001</v>
      </c>
      <c r="C13" s="25">
        <v>22697715.489999998</v>
      </c>
      <c r="D13" s="25">
        <v>23529325</v>
      </c>
      <c r="E13" s="25">
        <v>24377297</v>
      </c>
      <c r="F13" s="25">
        <v>25211436</v>
      </c>
      <c r="G13" s="25">
        <v>26074141</v>
      </c>
    </row>
    <row r="14" spans="1:11">
      <c r="A14" s="24" t="s">
        <v>15</v>
      </c>
      <c r="B14" s="25">
        <v>12574106.66</v>
      </c>
      <c r="C14" s="25">
        <v>13866788</v>
      </c>
      <c r="D14" s="25">
        <v>13741987</v>
      </c>
      <c r="E14" s="25">
        <v>13618309</v>
      </c>
      <c r="F14" s="25">
        <v>13495744</v>
      </c>
      <c r="G14" s="25">
        <v>13495744</v>
      </c>
    </row>
    <row r="15" spans="1:11">
      <c r="A15" s="24" t="s">
        <v>16</v>
      </c>
      <c r="B15" s="25">
        <v>3593118.15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</row>
    <row r="16" spans="1:11">
      <c r="A16" s="24" t="s">
        <v>17</v>
      </c>
      <c r="B16" s="25">
        <v>1167730.55</v>
      </c>
      <c r="C16" s="25">
        <v>1139256</v>
      </c>
      <c r="D16" s="25">
        <v>1150648</v>
      </c>
      <c r="E16" s="25">
        <v>1162155</v>
      </c>
      <c r="F16" s="25">
        <v>1173776</v>
      </c>
      <c r="G16" s="25">
        <v>1185514</v>
      </c>
    </row>
    <row r="17" spans="1:7">
      <c r="A17" s="24" t="s">
        <v>18</v>
      </c>
      <c r="B17" s="25">
        <v>89407.46</v>
      </c>
      <c r="C17" s="25">
        <v>64846</v>
      </c>
      <c r="D17" s="25">
        <v>64846</v>
      </c>
      <c r="E17" s="25">
        <v>64846</v>
      </c>
      <c r="F17" s="25">
        <v>64846</v>
      </c>
      <c r="G17" s="25">
        <v>64846</v>
      </c>
    </row>
    <row r="18" spans="1:7">
      <c r="A18" s="24" t="s">
        <v>19</v>
      </c>
      <c r="B18" s="25">
        <v>631642.61</v>
      </c>
      <c r="C18" s="25">
        <v>646651</v>
      </c>
      <c r="D18" s="25">
        <v>658937</v>
      </c>
      <c r="E18" s="25">
        <v>670798</v>
      </c>
      <c r="F18" s="25">
        <v>682872</v>
      </c>
      <c r="G18" s="25">
        <v>695847</v>
      </c>
    </row>
    <row r="19" spans="1:7">
      <c r="A19" s="24" t="s">
        <v>20</v>
      </c>
      <c r="B19" s="25">
        <v>-2776.78</v>
      </c>
      <c r="C19" s="25">
        <v>0</v>
      </c>
      <c r="D19" s="25">
        <v>0</v>
      </c>
      <c r="E19" s="25">
        <v>0</v>
      </c>
      <c r="F19" s="25">
        <v>0</v>
      </c>
      <c r="G19" s="25">
        <v>0</v>
      </c>
    </row>
    <row r="20" spans="1:7">
      <c r="A20" s="24" t="s">
        <v>21</v>
      </c>
      <c r="B20" s="25">
        <v>18879653.329999998</v>
      </c>
      <c r="C20" s="25">
        <v>18366026</v>
      </c>
      <c r="D20" s="25">
        <v>18712209</v>
      </c>
      <c r="E20" s="25">
        <v>19046423</v>
      </c>
      <c r="F20" s="25">
        <v>19386627</v>
      </c>
      <c r="G20" s="25">
        <v>19752176</v>
      </c>
    </row>
    <row r="21" spans="1:7">
      <c r="A21" s="24" t="s">
        <v>22</v>
      </c>
      <c r="B21" s="25">
        <v>42663222.909999996</v>
      </c>
      <c r="C21" s="4">
        <f>50688350-1868832</f>
        <v>48819518</v>
      </c>
      <c r="D21" s="25">
        <v>51225949.960000001</v>
      </c>
      <c r="E21" s="25">
        <v>51854921.729999997</v>
      </c>
      <c r="F21" s="25">
        <v>52394454.579999998</v>
      </c>
      <c r="G21" s="25">
        <v>53027935</v>
      </c>
    </row>
    <row r="22" spans="1:7">
      <c r="A22" s="24" t="s">
        <v>23</v>
      </c>
      <c r="B22" s="25">
        <v>8343879.4500000002</v>
      </c>
      <c r="C22" s="25">
        <v>9112883</v>
      </c>
      <c r="D22" s="25">
        <v>9287176</v>
      </c>
      <c r="E22" s="25">
        <v>9454580</v>
      </c>
      <c r="F22" s="25">
        <v>9624762</v>
      </c>
      <c r="G22" s="25">
        <v>9807388</v>
      </c>
    </row>
    <row r="23" spans="1:7">
      <c r="A23" s="24" t="s">
        <v>24</v>
      </c>
      <c r="B23" s="25">
        <v>48394206.009999998</v>
      </c>
      <c r="C23" s="25">
        <v>52937756.219999999</v>
      </c>
      <c r="D23" s="25">
        <v>53556529.219999999</v>
      </c>
      <c r="E23" s="25">
        <v>54154184.219999999</v>
      </c>
      <c r="F23" s="25">
        <v>54763435.219999999</v>
      </c>
      <c r="G23" s="25">
        <v>55407364</v>
      </c>
    </row>
    <row r="24" spans="1:7">
      <c r="A24" s="24" t="s">
        <v>25</v>
      </c>
      <c r="B24" s="25">
        <v>11705928.539999999</v>
      </c>
      <c r="C24" s="25">
        <v>13113951</v>
      </c>
      <c r="D24" s="25">
        <v>12982812</v>
      </c>
      <c r="E24" s="25">
        <v>12852984</v>
      </c>
      <c r="F24" s="25">
        <v>12724454</v>
      </c>
      <c r="G24" s="25">
        <v>12597209</v>
      </c>
    </row>
    <row r="25" spans="1:7">
      <c r="A25" s="24" t="s">
        <v>154</v>
      </c>
      <c r="B25" s="25">
        <v>1340437.83</v>
      </c>
      <c r="C25" s="25">
        <v>346301</v>
      </c>
      <c r="D25" s="25">
        <v>352815</v>
      </c>
      <c r="E25" s="25">
        <v>359105</v>
      </c>
      <c r="F25" s="25">
        <v>365439</v>
      </c>
      <c r="G25" s="25">
        <v>372318</v>
      </c>
    </row>
    <row r="26" spans="1:7" s="1" customFormat="1" ht="15">
      <c r="A26" s="5" t="s">
        <v>26</v>
      </c>
      <c r="B26" s="6">
        <f>SUM(B6:B25)</f>
        <v>658386076.03000009</v>
      </c>
      <c r="C26" s="6">
        <f t="shared" ref="C26:G26" si="0">SUM(C6:C25)</f>
        <v>721521858.27999997</v>
      </c>
      <c r="D26" s="6">
        <f t="shared" si="0"/>
        <v>718138357.18000007</v>
      </c>
      <c r="E26" s="6">
        <f t="shared" si="0"/>
        <v>726602869.95000005</v>
      </c>
      <c r="F26" s="6">
        <f t="shared" si="0"/>
        <v>734984062.80000007</v>
      </c>
      <c r="G26" s="6">
        <f t="shared" si="0"/>
        <v>744131847</v>
      </c>
    </row>
    <row r="27" spans="1:7">
      <c r="A27" s="24"/>
      <c r="B27" s="25"/>
      <c r="C27" s="25"/>
      <c r="D27" s="25"/>
      <c r="E27" s="25"/>
      <c r="F27" s="25"/>
      <c r="G27" s="25"/>
    </row>
    <row r="28" spans="1:7" s="1" customFormat="1" ht="15">
      <c r="A28" s="23" t="s">
        <v>27</v>
      </c>
      <c r="B28" s="26"/>
      <c r="C28" s="26"/>
      <c r="D28" s="26"/>
      <c r="E28" s="26"/>
      <c r="F28" s="26"/>
      <c r="G28" s="26"/>
    </row>
    <row r="29" spans="1:7">
      <c r="A29" s="24" t="s">
        <v>28</v>
      </c>
      <c r="B29" s="25">
        <v>294034347</v>
      </c>
      <c r="C29" s="25">
        <v>309357607</v>
      </c>
      <c r="D29" s="25">
        <v>318516710.51999998</v>
      </c>
      <c r="E29" s="25">
        <v>329373064.07999998</v>
      </c>
      <c r="F29" s="25">
        <v>331390719.62</v>
      </c>
      <c r="G29" s="25">
        <v>334985162.81</v>
      </c>
    </row>
    <row r="30" spans="1:7">
      <c r="A30" s="24" t="s">
        <v>29</v>
      </c>
      <c r="B30" s="25">
        <v>60483895.57</v>
      </c>
      <c r="C30" s="25">
        <v>57740132.380000003</v>
      </c>
      <c r="D30" s="25">
        <v>64181901.579999998</v>
      </c>
      <c r="E30" s="25">
        <v>68683479</v>
      </c>
      <c r="F30" s="25">
        <v>70203875.430000007</v>
      </c>
      <c r="G30" s="25">
        <v>71804107.870000005</v>
      </c>
    </row>
    <row r="31" spans="1:7">
      <c r="A31" s="24" t="s">
        <v>30</v>
      </c>
      <c r="B31" s="25">
        <v>13614113.779999999</v>
      </c>
      <c r="C31" s="25">
        <v>8419500</v>
      </c>
      <c r="D31" s="25">
        <v>10419500</v>
      </c>
      <c r="E31" s="25">
        <v>10419500</v>
      </c>
      <c r="F31" s="25">
        <v>10419500</v>
      </c>
      <c r="G31" s="25">
        <v>10419500</v>
      </c>
    </row>
    <row r="32" spans="1:7">
      <c r="A32" s="24" t="s">
        <v>31</v>
      </c>
      <c r="B32" s="25">
        <v>111283562.84</v>
      </c>
      <c r="C32" s="25">
        <v>112398437</v>
      </c>
      <c r="D32" s="25">
        <v>112770313</v>
      </c>
      <c r="E32" s="25">
        <v>113289677</v>
      </c>
      <c r="F32" s="25">
        <v>113575531</v>
      </c>
      <c r="G32" s="25">
        <v>113863876.59999999</v>
      </c>
    </row>
    <row r="33" spans="1:16">
      <c r="A33" s="24" t="s">
        <v>32</v>
      </c>
      <c r="B33" s="25">
        <v>115109662.54000001</v>
      </c>
      <c r="C33" s="25">
        <v>127008332.78</v>
      </c>
      <c r="D33" s="25">
        <v>125193725.75</v>
      </c>
      <c r="E33" s="25">
        <v>125754053.02</v>
      </c>
      <c r="F33" s="25">
        <v>126751446.8</v>
      </c>
      <c r="G33" s="25">
        <v>127379682.67</v>
      </c>
    </row>
    <row r="34" spans="1:16">
      <c r="A34" s="24" t="s">
        <v>33</v>
      </c>
      <c r="B34" s="25">
        <v>72500000</v>
      </c>
      <c r="C34" s="25">
        <v>78311662.299999997</v>
      </c>
      <c r="D34" s="25">
        <v>48092021.350000001</v>
      </c>
      <c r="E34" s="25">
        <v>54479963.5</v>
      </c>
      <c r="F34" s="25">
        <v>60966673.700000003</v>
      </c>
      <c r="G34" s="25">
        <v>68495753</v>
      </c>
    </row>
    <row r="35" spans="1:16" ht="15">
      <c r="A35" s="5" t="s">
        <v>46</v>
      </c>
      <c r="B35" s="6"/>
      <c r="C35" s="6">
        <v>28286186.82</v>
      </c>
      <c r="D35" s="6">
        <v>10018128.1</v>
      </c>
      <c r="E35" s="6">
        <v>1843044.06</v>
      </c>
      <c r="F35" s="6">
        <v>2903076.61</v>
      </c>
      <c r="G35" s="6">
        <v>2706382.55</v>
      </c>
    </row>
    <row r="36" spans="1:16" s="1" customFormat="1" ht="15">
      <c r="A36" s="23" t="s">
        <v>34</v>
      </c>
      <c r="B36" s="26">
        <f t="shared" ref="B36:G36" si="1">SUM(B29:B35)</f>
        <v>667025581.7299999</v>
      </c>
      <c r="C36" s="26">
        <f t="shared" si="1"/>
        <v>721521858.27999997</v>
      </c>
      <c r="D36" s="26">
        <f t="shared" si="1"/>
        <v>689192300.29999995</v>
      </c>
      <c r="E36" s="26">
        <f t="shared" si="1"/>
        <v>703842780.65999997</v>
      </c>
      <c r="F36" s="26">
        <f t="shared" si="1"/>
        <v>716210823.16000009</v>
      </c>
      <c r="G36" s="26">
        <f t="shared" si="1"/>
        <v>729654465.49999988</v>
      </c>
    </row>
    <row r="37" spans="1:16">
      <c r="A37" s="24"/>
      <c r="B37" s="24"/>
      <c r="C37" s="24"/>
      <c r="D37" s="24"/>
      <c r="E37" s="24"/>
      <c r="F37" s="24"/>
      <c r="G37" s="24"/>
      <c r="L37" s="3"/>
      <c r="M37" s="3"/>
      <c r="N37" s="3"/>
      <c r="O37" s="3"/>
      <c r="P37" s="3"/>
    </row>
    <row r="38" spans="1:16" ht="15">
      <c r="A38" s="5" t="s">
        <v>35</v>
      </c>
      <c r="B38" s="6">
        <f t="shared" ref="B38:G38" si="2">B26-B36</f>
        <v>-8639505.6999998093</v>
      </c>
      <c r="C38" s="6">
        <f t="shared" si="2"/>
        <v>0</v>
      </c>
      <c r="D38" s="6">
        <f t="shared" si="2"/>
        <v>28946056.880000114</v>
      </c>
      <c r="E38" s="6">
        <f t="shared" si="2"/>
        <v>22760089.290000081</v>
      </c>
      <c r="F38" s="6">
        <f t="shared" si="2"/>
        <v>18773239.639999986</v>
      </c>
      <c r="G38" s="6">
        <f t="shared" si="2"/>
        <v>14477381.500000119</v>
      </c>
    </row>
    <row r="39" spans="1:16">
      <c r="A39" s="24"/>
      <c r="B39" s="24"/>
      <c r="C39" s="24"/>
      <c r="D39" s="24"/>
      <c r="E39" s="24"/>
      <c r="F39" s="24"/>
      <c r="G39" s="24"/>
    </row>
    <row r="40" spans="1:16">
      <c r="A40" s="24" t="s">
        <v>36</v>
      </c>
      <c r="B40" s="25">
        <v>203189081</v>
      </c>
      <c r="C40" s="25">
        <f>B48-C6</f>
        <v>152789771.7300002</v>
      </c>
      <c r="D40" s="25">
        <f>C48</f>
        <v>112189771.7300002</v>
      </c>
      <c r="E40" s="25">
        <f>D48</f>
        <v>107635828.61000031</v>
      </c>
      <c r="F40" s="25">
        <f>E48</f>
        <v>100016717.90000039</v>
      </c>
      <c r="G40" s="25">
        <f>F48</f>
        <v>88715491.540000379</v>
      </c>
    </row>
    <row r="41" spans="1:16">
      <c r="A41" s="10" t="s">
        <v>37</v>
      </c>
      <c r="B41" s="11">
        <v>-12704175</v>
      </c>
      <c r="C41" s="11">
        <v>-21000000</v>
      </c>
      <c r="D41" s="11">
        <v>-8000000</v>
      </c>
      <c r="E41" s="11">
        <f>-5879200-2000000</f>
        <v>-7879200</v>
      </c>
      <c r="F41" s="11">
        <f>-5574466-2000000</f>
        <v>-7574466</v>
      </c>
      <c r="G41" s="11">
        <f>-5579700-2000000</f>
        <v>-7579700</v>
      </c>
    </row>
    <row r="42" spans="1:16">
      <c r="A42" s="24" t="s">
        <v>38</v>
      </c>
      <c r="B42" s="25">
        <v>-45889</v>
      </c>
      <c r="C42" s="25">
        <v>0</v>
      </c>
      <c r="D42" s="25">
        <v>0</v>
      </c>
      <c r="E42" s="25">
        <v>0</v>
      </c>
      <c r="F42" s="25">
        <v>0</v>
      </c>
      <c r="G42" s="25">
        <v>0</v>
      </c>
    </row>
    <row r="43" spans="1:16">
      <c r="A43" s="24" t="s">
        <v>39</v>
      </c>
      <c r="B43" s="25">
        <v>-10000000</v>
      </c>
      <c r="C43" s="25">
        <v>-10000000</v>
      </c>
      <c r="D43" s="25">
        <v>-10000000</v>
      </c>
      <c r="E43" s="25">
        <v>-10000000</v>
      </c>
      <c r="F43" s="25">
        <v>-10000000</v>
      </c>
      <c r="G43" s="25">
        <v>-10000000</v>
      </c>
    </row>
    <row r="44" spans="1:16">
      <c r="A44" s="24" t="s">
        <v>40</v>
      </c>
      <c r="B44" s="25">
        <v>-2500000</v>
      </c>
      <c r="C44" s="25">
        <v>-2500000</v>
      </c>
      <c r="D44" s="25">
        <v>-2500000</v>
      </c>
      <c r="E44" s="25">
        <v>-2500000</v>
      </c>
      <c r="F44" s="25">
        <v>-2500000</v>
      </c>
      <c r="G44" s="25">
        <v>-2500000</v>
      </c>
    </row>
    <row r="45" spans="1:16">
      <c r="A45" s="24" t="s">
        <v>41</v>
      </c>
      <c r="B45" s="25">
        <v>-10000000</v>
      </c>
      <c r="C45" s="25">
        <v>-5000000</v>
      </c>
      <c r="D45" s="25">
        <v>-10000000</v>
      </c>
      <c r="E45" s="25">
        <v>-10000000</v>
      </c>
      <c r="F45" s="25">
        <v>-10000000</v>
      </c>
      <c r="G45" s="25">
        <v>-10000000</v>
      </c>
    </row>
    <row r="46" spans="1:16">
      <c r="A46" s="24" t="s">
        <v>42</v>
      </c>
      <c r="B46" s="25">
        <v>0</v>
      </c>
      <c r="C46" s="25">
        <v>-2100000</v>
      </c>
      <c r="D46" s="25">
        <v>-3000000</v>
      </c>
      <c r="E46" s="25">
        <v>0</v>
      </c>
      <c r="F46" s="25">
        <v>0</v>
      </c>
      <c r="G46" s="25">
        <v>0</v>
      </c>
    </row>
    <row r="47" spans="1:16">
      <c r="A47" s="24"/>
      <c r="B47" s="25"/>
      <c r="C47" s="25"/>
      <c r="D47" s="25"/>
      <c r="E47" s="25"/>
      <c r="F47" s="25"/>
      <c r="G47" s="25"/>
    </row>
    <row r="48" spans="1:16" ht="15">
      <c r="A48" s="5" t="s">
        <v>43</v>
      </c>
      <c r="B48" s="6">
        <f>B40+B38+B41+B42+B43+B44+B45+B46</f>
        <v>159299511.30000019</v>
      </c>
      <c r="C48" s="6">
        <f>C38+C40+C41+C42+C43+C44+C45+C46</f>
        <v>112189771.7300002</v>
      </c>
      <c r="D48" s="6">
        <f>D38+D40+D41+D42+D43+D44+D45+D46</f>
        <v>107635828.61000031</v>
      </c>
      <c r="E48" s="6">
        <f>E38+E40+E41+E42+E43+E44+E45+E46</f>
        <v>100016717.90000039</v>
      </c>
      <c r="F48" s="6">
        <f>F38+F40+F41+F42+F43+F44+F45+F46</f>
        <v>88715491.540000379</v>
      </c>
      <c r="G48" s="6">
        <f>G38+G40+G41+G42+G43+G44+G45+G46</f>
        <v>73113173.040000498</v>
      </c>
    </row>
    <row r="49" spans="1:7" ht="15">
      <c r="A49" s="5" t="s">
        <v>44</v>
      </c>
      <c r="B49" s="28">
        <f t="shared" ref="B49:G49" si="3">B48/B36</f>
        <v>0.23882069243407489</v>
      </c>
      <c r="C49" s="28">
        <f t="shared" si="3"/>
        <v>0.15549046843493253</v>
      </c>
      <c r="D49" s="28">
        <f t="shared" si="3"/>
        <v>0.15617677179960845</v>
      </c>
      <c r="E49" s="28">
        <f t="shared" si="3"/>
        <v>0.14210093595932571</v>
      </c>
      <c r="F49" s="28">
        <f t="shared" si="3"/>
        <v>0.12386784543212846</v>
      </c>
      <c r="G49" s="28">
        <f t="shared" si="3"/>
        <v>0.10020246088660512</v>
      </c>
    </row>
  </sheetData>
  <pageMargins left="0.7" right="0.7" top="0.75" bottom="0.75" header="0.3" footer="0.3"/>
  <pageSetup scale="7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E5C77C-38EB-4CAA-B4D9-FF02E83D8F58}">
  <sheetPr>
    <pageSetUpPr fitToPage="1"/>
  </sheetPr>
  <dimension ref="A1:H77"/>
  <sheetViews>
    <sheetView topLeftCell="A38" workbookViewId="0">
      <selection activeCell="E62" sqref="E62:G62"/>
    </sheetView>
  </sheetViews>
  <sheetFormatPr defaultRowHeight="14.25"/>
  <cols>
    <col min="1" max="1" width="16.75" bestFit="1" customWidth="1"/>
    <col min="2" max="2" width="69.875" bestFit="1" customWidth="1"/>
    <col min="3" max="7" width="16" bestFit="1" customWidth="1"/>
    <col min="8" max="8" width="15.25" bestFit="1" customWidth="1"/>
  </cols>
  <sheetData>
    <row r="1" spans="1:8" ht="15">
      <c r="A1" s="1" t="s">
        <v>48</v>
      </c>
      <c r="B1" s="1" t="s">
        <v>49</v>
      </c>
      <c r="C1" s="12" t="s">
        <v>50</v>
      </c>
      <c r="D1" s="12" t="s">
        <v>51</v>
      </c>
      <c r="E1" s="12" t="s">
        <v>52</v>
      </c>
      <c r="F1" s="12" t="s">
        <v>53</v>
      </c>
      <c r="G1" s="12" t="s">
        <v>54</v>
      </c>
      <c r="H1" s="12" t="s">
        <v>55</v>
      </c>
    </row>
    <row r="2" spans="1:8">
      <c r="A2" s="13" t="s">
        <v>56</v>
      </c>
      <c r="B2" s="13" t="s">
        <v>57</v>
      </c>
      <c r="C2" s="14">
        <v>0</v>
      </c>
      <c r="D2" s="14">
        <v>0</v>
      </c>
      <c r="E2" s="14">
        <v>0</v>
      </c>
      <c r="F2" s="14">
        <v>1142992</v>
      </c>
      <c r="G2" s="14">
        <v>930767</v>
      </c>
      <c r="H2" s="14">
        <f>SUM(C2:G2)</f>
        <v>2073759</v>
      </c>
    </row>
    <row r="3" spans="1:8">
      <c r="A3" s="13" t="s">
        <v>56</v>
      </c>
      <c r="B3" s="13" t="s">
        <v>58</v>
      </c>
      <c r="C3" s="14">
        <v>53500</v>
      </c>
      <c r="D3" s="14">
        <v>59500</v>
      </c>
      <c r="E3" s="14">
        <v>66000</v>
      </c>
      <c r="F3" s="14">
        <v>80500</v>
      </c>
      <c r="G3" s="14">
        <v>84500</v>
      </c>
      <c r="H3" s="14">
        <f t="shared" ref="H3:H61" si="0">SUM(C3:G3)</f>
        <v>344000</v>
      </c>
    </row>
    <row r="4" spans="1:8">
      <c r="A4" s="13" t="s">
        <v>59</v>
      </c>
      <c r="B4" s="13" t="s">
        <v>60</v>
      </c>
      <c r="C4" s="14">
        <v>2000</v>
      </c>
      <c r="D4" s="14">
        <v>2000</v>
      </c>
      <c r="E4" s="14">
        <v>2000</v>
      </c>
      <c r="F4" s="14">
        <v>2000</v>
      </c>
      <c r="G4" s="14">
        <v>2000</v>
      </c>
      <c r="H4" s="14">
        <f t="shared" si="0"/>
        <v>10000</v>
      </c>
    </row>
    <row r="5" spans="1:8">
      <c r="A5" s="13" t="s">
        <v>61</v>
      </c>
      <c r="B5" s="13" t="s">
        <v>62</v>
      </c>
      <c r="C5" s="14">
        <v>100000</v>
      </c>
      <c r="D5" s="14">
        <v>100000</v>
      </c>
      <c r="E5" s="14">
        <v>100000</v>
      </c>
      <c r="F5" s="14">
        <v>100000</v>
      </c>
      <c r="G5" s="14">
        <v>100000</v>
      </c>
      <c r="H5" s="14">
        <f t="shared" si="0"/>
        <v>500000</v>
      </c>
    </row>
    <row r="6" spans="1:8">
      <c r="A6" s="13" t="s">
        <v>61</v>
      </c>
      <c r="B6" s="13" t="s">
        <v>63</v>
      </c>
      <c r="C6" s="14">
        <v>-1028832</v>
      </c>
      <c r="D6" s="14"/>
      <c r="E6" s="14"/>
      <c r="F6" s="14"/>
      <c r="G6" s="14"/>
      <c r="H6" s="14">
        <f t="shared" si="0"/>
        <v>-1028832</v>
      </c>
    </row>
    <row r="7" spans="1:8">
      <c r="A7" s="13" t="s">
        <v>61</v>
      </c>
      <c r="B7" s="13" t="s">
        <v>64</v>
      </c>
      <c r="C7" s="14">
        <v>800000</v>
      </c>
      <c r="D7" s="14">
        <v>800000</v>
      </c>
      <c r="E7" s="14">
        <f>600000</f>
        <v>600000</v>
      </c>
      <c r="F7" s="14">
        <f>500000</f>
        <v>500000</v>
      </c>
      <c r="G7" s="14">
        <f>500000</f>
        <v>500000</v>
      </c>
      <c r="H7" s="14">
        <f t="shared" si="0"/>
        <v>3200000</v>
      </c>
    </row>
    <row r="8" spans="1:8">
      <c r="A8" s="13" t="s">
        <v>65</v>
      </c>
      <c r="B8" s="13" t="s">
        <v>66</v>
      </c>
      <c r="C8" s="14">
        <v>40000</v>
      </c>
      <c r="D8" s="14">
        <v>40000</v>
      </c>
      <c r="E8" s="14">
        <v>40000</v>
      </c>
      <c r="F8" s="14">
        <v>40000</v>
      </c>
      <c r="G8" s="14">
        <v>40000</v>
      </c>
      <c r="H8" s="14">
        <f t="shared" si="0"/>
        <v>200000</v>
      </c>
    </row>
    <row r="9" spans="1:8">
      <c r="A9" s="15" t="s">
        <v>67</v>
      </c>
      <c r="B9" s="13" t="s">
        <v>68</v>
      </c>
      <c r="C9" s="14">
        <v>300000</v>
      </c>
      <c r="D9" s="14">
        <v>0</v>
      </c>
      <c r="E9" s="14">
        <v>0</v>
      </c>
      <c r="F9" s="14">
        <v>0</v>
      </c>
      <c r="G9" s="14">
        <v>0</v>
      </c>
      <c r="H9" s="14">
        <f t="shared" si="0"/>
        <v>300000</v>
      </c>
    </row>
    <row r="10" spans="1:8">
      <c r="A10" s="13" t="s">
        <v>69</v>
      </c>
      <c r="B10" s="13" t="s">
        <v>70</v>
      </c>
      <c r="C10" s="14">
        <v>1876000</v>
      </c>
      <c r="D10" s="14">
        <v>200000</v>
      </c>
      <c r="E10" s="14">
        <v>200000</v>
      </c>
      <c r="F10" s="14">
        <v>200000</v>
      </c>
      <c r="G10" s="14">
        <v>200000</v>
      </c>
      <c r="H10" s="14">
        <f t="shared" si="0"/>
        <v>2676000</v>
      </c>
    </row>
    <row r="11" spans="1:8">
      <c r="A11" s="13" t="s">
        <v>69</v>
      </c>
      <c r="B11" s="13" t="s">
        <v>71</v>
      </c>
      <c r="C11" s="14">
        <v>680352</v>
      </c>
      <c r="D11" s="14">
        <v>100000</v>
      </c>
      <c r="E11" s="14">
        <v>100000</v>
      </c>
      <c r="F11" s="14">
        <v>100000</v>
      </c>
      <c r="G11" s="14">
        <v>100000</v>
      </c>
      <c r="H11" s="14">
        <f t="shared" si="0"/>
        <v>1080352</v>
      </c>
    </row>
    <row r="12" spans="1:8">
      <c r="A12" s="13" t="s">
        <v>72</v>
      </c>
      <c r="B12" s="13" t="s">
        <v>73</v>
      </c>
      <c r="C12" s="14">
        <v>2206755.8899999997</v>
      </c>
      <c r="D12" s="14"/>
      <c r="E12" s="14"/>
      <c r="F12" s="14"/>
      <c r="G12" s="14"/>
      <c r="H12" s="14">
        <f t="shared" si="0"/>
        <v>2206755.8899999997</v>
      </c>
    </row>
    <row r="13" spans="1:8">
      <c r="A13" s="13" t="s">
        <v>74</v>
      </c>
      <c r="B13" s="13" t="s">
        <v>75</v>
      </c>
      <c r="C13" s="14">
        <v>50000</v>
      </c>
      <c r="D13" s="14">
        <v>50000</v>
      </c>
      <c r="E13" s="14">
        <v>50000</v>
      </c>
      <c r="F13" s="14">
        <v>50000</v>
      </c>
      <c r="G13" s="14">
        <v>50000</v>
      </c>
      <c r="H13" s="14">
        <f t="shared" si="0"/>
        <v>250000</v>
      </c>
    </row>
    <row r="14" spans="1:8">
      <c r="A14" s="13" t="s">
        <v>76</v>
      </c>
      <c r="B14" s="13" t="s">
        <v>77</v>
      </c>
      <c r="C14" s="14">
        <v>-680352</v>
      </c>
      <c r="D14" s="14"/>
      <c r="E14" s="14"/>
      <c r="F14" s="14"/>
      <c r="G14" s="14"/>
      <c r="H14" s="14">
        <f t="shared" si="0"/>
        <v>-680352</v>
      </c>
    </row>
    <row r="15" spans="1:8">
      <c r="A15" s="13" t="s">
        <v>78</v>
      </c>
      <c r="B15" s="16" t="s">
        <v>79</v>
      </c>
      <c r="C15" s="14">
        <v>-1956750</v>
      </c>
      <c r="D15" s="14">
        <v>-1983750</v>
      </c>
      <c r="E15" s="14">
        <v>-1983750</v>
      </c>
      <c r="F15" s="14">
        <v>-1983750</v>
      </c>
      <c r="G15" s="14">
        <v>-1983750</v>
      </c>
      <c r="H15" s="14">
        <f t="shared" si="0"/>
        <v>-9891750</v>
      </c>
    </row>
    <row r="16" spans="1:8">
      <c r="A16" s="13" t="s">
        <v>80</v>
      </c>
      <c r="B16" s="13" t="s">
        <v>81</v>
      </c>
      <c r="C16" s="14">
        <v>17239.439999999999</v>
      </c>
      <c r="D16" s="14">
        <v>19005.53</v>
      </c>
      <c r="E16" s="14">
        <v>20690.07</v>
      </c>
      <c r="F16" s="14">
        <v>22315.73</v>
      </c>
      <c r="G16" s="14">
        <v>24110.14</v>
      </c>
      <c r="H16" s="14">
        <f t="shared" si="0"/>
        <v>103360.91</v>
      </c>
    </row>
    <row r="17" spans="1:8">
      <c r="A17" s="13" t="s">
        <v>80</v>
      </c>
      <c r="B17" s="13" t="s">
        <v>82</v>
      </c>
      <c r="C17" s="14">
        <v>-10000</v>
      </c>
      <c r="D17" s="14">
        <v>-10000</v>
      </c>
      <c r="E17" s="14">
        <v>-10000</v>
      </c>
      <c r="F17" s="14">
        <v>-10000</v>
      </c>
      <c r="G17" s="14">
        <v>-10000</v>
      </c>
      <c r="H17" s="14">
        <f t="shared" si="0"/>
        <v>-50000</v>
      </c>
    </row>
    <row r="18" spans="1:8">
      <c r="A18" s="13" t="s">
        <v>83</v>
      </c>
      <c r="B18" s="13" t="s">
        <v>84</v>
      </c>
      <c r="C18" s="14">
        <v>5000000</v>
      </c>
      <c r="D18" s="14"/>
      <c r="E18" s="14"/>
      <c r="F18" s="14"/>
      <c r="G18" s="14"/>
      <c r="H18" s="14">
        <f t="shared" si="0"/>
        <v>5000000</v>
      </c>
    </row>
    <row r="19" spans="1:8">
      <c r="A19" s="13" t="s">
        <v>83</v>
      </c>
      <c r="B19" s="13" t="s">
        <v>85</v>
      </c>
      <c r="C19" s="14">
        <v>3500000</v>
      </c>
      <c r="D19" s="14">
        <v>3500000</v>
      </c>
      <c r="E19" s="14"/>
      <c r="F19" s="14"/>
      <c r="G19" s="14"/>
      <c r="H19" s="14">
        <f t="shared" si="0"/>
        <v>7000000</v>
      </c>
    </row>
    <row r="20" spans="1:8">
      <c r="A20" s="13" t="s">
        <v>83</v>
      </c>
      <c r="B20" s="13" t="s">
        <v>86</v>
      </c>
      <c r="C20" s="14">
        <v>6000000</v>
      </c>
      <c r="D20" s="14"/>
      <c r="E20" s="14"/>
      <c r="F20" s="14"/>
      <c r="G20" s="14"/>
      <c r="H20" s="14">
        <f t="shared" si="0"/>
        <v>6000000</v>
      </c>
    </row>
    <row r="21" spans="1:8">
      <c r="A21" s="15" t="s">
        <v>83</v>
      </c>
      <c r="B21" s="13" t="s">
        <v>87</v>
      </c>
      <c r="C21" s="14">
        <v>324784.89</v>
      </c>
      <c r="D21" s="14">
        <v>337794.57</v>
      </c>
      <c r="E21" s="14">
        <v>351198.99</v>
      </c>
      <c r="F21" s="14">
        <v>354710.88</v>
      </c>
      <c r="G21" s="14">
        <v>358258.41</v>
      </c>
      <c r="H21" s="14">
        <f t="shared" si="0"/>
        <v>1726747.74</v>
      </c>
    </row>
    <row r="22" spans="1:8">
      <c r="A22" s="15" t="s">
        <v>83</v>
      </c>
      <c r="B22" s="13" t="s">
        <v>88</v>
      </c>
      <c r="C22" s="14">
        <v>90000</v>
      </c>
      <c r="D22" s="14"/>
      <c r="E22" s="14"/>
      <c r="F22" s="14"/>
      <c r="G22" s="14"/>
      <c r="H22" s="14">
        <f t="shared" si="0"/>
        <v>90000</v>
      </c>
    </row>
    <row r="23" spans="1:8">
      <c r="A23" s="13" t="s">
        <v>89</v>
      </c>
      <c r="B23" s="13" t="s">
        <v>90</v>
      </c>
      <c r="C23" s="14">
        <v>4000000</v>
      </c>
      <c r="D23" s="14">
        <v>4000000</v>
      </c>
      <c r="E23" s="14"/>
      <c r="F23" s="14"/>
      <c r="G23" s="14"/>
      <c r="H23" s="14">
        <f t="shared" si="0"/>
        <v>8000000</v>
      </c>
    </row>
    <row r="24" spans="1:8">
      <c r="A24" s="13" t="s">
        <v>89</v>
      </c>
      <c r="B24" s="13" t="s">
        <v>91</v>
      </c>
      <c r="C24" s="14">
        <v>3250000</v>
      </c>
      <c r="D24" s="14">
        <v>1000000</v>
      </c>
      <c r="E24" s="14">
        <v>500000</v>
      </c>
      <c r="F24" s="14">
        <v>500000</v>
      </c>
      <c r="G24" s="14">
        <v>500000</v>
      </c>
      <c r="H24" s="14">
        <f t="shared" si="0"/>
        <v>5750000</v>
      </c>
    </row>
    <row r="25" spans="1:8">
      <c r="A25" s="13" t="s">
        <v>89</v>
      </c>
      <c r="B25" s="13" t="s">
        <v>92</v>
      </c>
      <c r="C25" s="14">
        <v>500000</v>
      </c>
      <c r="D25" s="14">
        <v>500000</v>
      </c>
      <c r="E25" s="14">
        <v>500000</v>
      </c>
      <c r="F25" s="14">
        <v>500000</v>
      </c>
      <c r="G25" s="14">
        <v>500000</v>
      </c>
      <c r="H25" s="14">
        <f t="shared" si="0"/>
        <v>2500000</v>
      </c>
    </row>
    <row r="26" spans="1:8">
      <c r="A26" s="13" t="s">
        <v>93</v>
      </c>
      <c r="B26" s="13" t="s">
        <v>94</v>
      </c>
      <c r="C26" s="14">
        <v>300000</v>
      </c>
      <c r="D26" s="14">
        <v>300000</v>
      </c>
      <c r="E26" s="14">
        <v>300000</v>
      </c>
      <c r="F26" s="14">
        <v>300000</v>
      </c>
      <c r="G26" s="14">
        <v>300000</v>
      </c>
      <c r="H26" s="14">
        <f t="shared" si="0"/>
        <v>1500000</v>
      </c>
    </row>
    <row r="27" spans="1:8">
      <c r="A27" s="13" t="s">
        <v>93</v>
      </c>
      <c r="B27" s="13" t="s">
        <v>95</v>
      </c>
      <c r="C27" s="14">
        <v>20000</v>
      </c>
      <c r="D27" s="14">
        <v>20000</v>
      </c>
      <c r="E27" s="14">
        <v>20000</v>
      </c>
      <c r="F27" s="14">
        <v>20000</v>
      </c>
      <c r="G27" s="14">
        <v>20000</v>
      </c>
      <c r="H27" s="14">
        <f t="shared" si="0"/>
        <v>100000</v>
      </c>
    </row>
    <row r="28" spans="1:8">
      <c r="A28" s="13" t="s">
        <v>96</v>
      </c>
      <c r="B28" s="13" t="s">
        <v>97</v>
      </c>
      <c r="C28" s="14">
        <v>4650.6000000000004</v>
      </c>
      <c r="D28" s="14">
        <v>0</v>
      </c>
      <c r="E28" s="14">
        <v>0</v>
      </c>
      <c r="F28" s="14">
        <v>0</v>
      </c>
      <c r="G28" s="14">
        <v>0</v>
      </c>
      <c r="H28" s="14">
        <f t="shared" si="0"/>
        <v>4650.6000000000004</v>
      </c>
    </row>
    <row r="29" spans="1:8">
      <c r="A29" s="13" t="s">
        <v>96</v>
      </c>
      <c r="B29" s="13" t="s">
        <v>98</v>
      </c>
      <c r="C29" s="14">
        <v>500000</v>
      </c>
      <c r="D29" s="14">
        <v>0</v>
      </c>
      <c r="E29" s="14">
        <v>0</v>
      </c>
      <c r="F29" s="14">
        <v>0</v>
      </c>
      <c r="G29" s="14">
        <v>0</v>
      </c>
      <c r="H29" s="14">
        <f t="shared" si="0"/>
        <v>500000</v>
      </c>
    </row>
    <row r="30" spans="1:8">
      <c r="A30" s="13" t="s">
        <v>96</v>
      </c>
      <c r="B30" s="13" t="s">
        <v>99</v>
      </c>
      <c r="C30" s="14">
        <v>50000</v>
      </c>
      <c r="D30" s="14">
        <v>0</v>
      </c>
      <c r="E30" s="14">
        <v>0</v>
      </c>
      <c r="F30" s="14">
        <v>0</v>
      </c>
      <c r="G30" s="14">
        <v>0</v>
      </c>
      <c r="H30" s="14">
        <f t="shared" si="0"/>
        <v>50000</v>
      </c>
    </row>
    <row r="31" spans="1:8">
      <c r="A31" s="13" t="s">
        <v>96</v>
      </c>
      <c r="B31" s="13" t="s">
        <v>100</v>
      </c>
      <c r="C31" s="14">
        <v>3276</v>
      </c>
      <c r="D31" s="14">
        <v>0</v>
      </c>
      <c r="E31" s="14">
        <v>0</v>
      </c>
      <c r="F31" s="14">
        <v>0</v>
      </c>
      <c r="G31" s="14">
        <v>0</v>
      </c>
      <c r="H31" s="14">
        <f t="shared" si="0"/>
        <v>3276</v>
      </c>
    </row>
    <row r="32" spans="1:8">
      <c r="A32" s="13" t="s">
        <v>96</v>
      </c>
      <c r="B32" s="13" t="s">
        <v>101</v>
      </c>
      <c r="C32" s="14">
        <v>1045</v>
      </c>
      <c r="D32" s="14">
        <v>0</v>
      </c>
      <c r="E32" s="14">
        <v>0</v>
      </c>
      <c r="F32" s="14">
        <v>0</v>
      </c>
      <c r="G32" s="14">
        <v>0</v>
      </c>
      <c r="H32" s="14">
        <f t="shared" si="0"/>
        <v>1045</v>
      </c>
    </row>
    <row r="33" spans="1:8">
      <c r="A33" s="13" t="s">
        <v>96</v>
      </c>
      <c r="B33" s="13" t="s">
        <v>102</v>
      </c>
      <c r="C33" s="14">
        <v>6000</v>
      </c>
      <c r="D33" s="14">
        <v>0</v>
      </c>
      <c r="E33" s="14">
        <v>0</v>
      </c>
      <c r="F33" s="14">
        <v>0</v>
      </c>
      <c r="G33" s="14">
        <v>0</v>
      </c>
      <c r="H33" s="14">
        <f t="shared" si="0"/>
        <v>6000</v>
      </c>
    </row>
    <row r="34" spans="1:8">
      <c r="A34" s="13" t="s">
        <v>96</v>
      </c>
      <c r="B34" s="13" t="s">
        <v>103</v>
      </c>
      <c r="C34" s="14">
        <v>10000</v>
      </c>
      <c r="D34" s="14">
        <v>0</v>
      </c>
      <c r="E34" s="14">
        <v>0</v>
      </c>
      <c r="F34" s="14">
        <v>0</v>
      </c>
      <c r="G34" s="14">
        <v>0</v>
      </c>
      <c r="H34" s="14">
        <f t="shared" si="0"/>
        <v>10000</v>
      </c>
    </row>
    <row r="35" spans="1:8">
      <c r="A35" s="13" t="s">
        <v>96</v>
      </c>
      <c r="B35" s="13" t="s">
        <v>104</v>
      </c>
      <c r="C35" s="14">
        <v>250000</v>
      </c>
      <c r="D35" s="14">
        <v>250000</v>
      </c>
      <c r="E35" s="14">
        <v>250000</v>
      </c>
      <c r="F35" s="14">
        <v>250000</v>
      </c>
      <c r="G35" s="14">
        <v>250000</v>
      </c>
      <c r="H35" s="14">
        <f t="shared" si="0"/>
        <v>1250000</v>
      </c>
    </row>
    <row r="36" spans="1:8">
      <c r="A36" s="13" t="s">
        <v>96</v>
      </c>
      <c r="B36" s="13" t="s">
        <v>105</v>
      </c>
      <c r="C36" s="14">
        <v>2000000</v>
      </c>
      <c r="D36" s="14">
        <v>0</v>
      </c>
      <c r="E36" s="14">
        <v>0</v>
      </c>
      <c r="F36" s="14">
        <v>0</v>
      </c>
      <c r="G36" s="14">
        <v>0</v>
      </c>
      <c r="H36" s="14">
        <f t="shared" si="0"/>
        <v>2000000</v>
      </c>
    </row>
    <row r="37" spans="1:8">
      <c r="A37" s="15" t="s">
        <v>106</v>
      </c>
      <c r="B37" s="13" t="s">
        <v>107</v>
      </c>
      <c r="C37" s="14">
        <v>129176</v>
      </c>
      <c r="D37" s="14">
        <v>130549</v>
      </c>
      <c r="E37" s="14">
        <v>131773</v>
      </c>
      <c r="F37" s="14">
        <v>133090</v>
      </c>
      <c r="G37" s="14">
        <v>134422</v>
      </c>
      <c r="H37" s="14">
        <f t="shared" si="0"/>
        <v>659010</v>
      </c>
    </row>
    <row r="38" spans="1:8">
      <c r="A38" s="15" t="s">
        <v>106</v>
      </c>
      <c r="B38" s="13" t="s">
        <v>108</v>
      </c>
      <c r="C38" s="14">
        <v>149000</v>
      </c>
      <c r="D38" s="14">
        <v>184000</v>
      </c>
      <c r="E38" s="14">
        <v>184000</v>
      </c>
      <c r="F38" s="14">
        <v>184000</v>
      </c>
      <c r="G38" s="14">
        <v>184000</v>
      </c>
      <c r="H38" s="14">
        <f t="shared" si="0"/>
        <v>885000</v>
      </c>
    </row>
    <row r="39" spans="1:8">
      <c r="A39" s="15" t="s">
        <v>106</v>
      </c>
      <c r="B39" s="13" t="s">
        <v>109</v>
      </c>
      <c r="C39" s="14">
        <v>35000</v>
      </c>
      <c r="D39" s="14"/>
      <c r="E39" s="14"/>
      <c r="F39" s="14"/>
      <c r="G39" s="14"/>
      <c r="H39" s="14">
        <f t="shared" si="0"/>
        <v>35000</v>
      </c>
    </row>
    <row r="40" spans="1:8">
      <c r="A40" s="17" t="s">
        <v>110</v>
      </c>
      <c r="B40" s="17" t="s">
        <v>111</v>
      </c>
      <c r="C40" s="18">
        <v>4083</v>
      </c>
      <c r="D40" s="18">
        <v>8568</v>
      </c>
      <c r="E40" s="18">
        <v>8750</v>
      </c>
      <c r="F40" s="18">
        <v>8840</v>
      </c>
      <c r="G40" s="18">
        <v>8909</v>
      </c>
      <c r="H40" s="18">
        <f t="shared" si="0"/>
        <v>39150</v>
      </c>
    </row>
    <row r="41" spans="1:8">
      <c r="A41" s="17" t="s">
        <v>110</v>
      </c>
      <c r="B41" s="17" t="s">
        <v>112</v>
      </c>
      <c r="C41" s="18">
        <v>2864</v>
      </c>
      <c r="D41" s="18">
        <v>5772</v>
      </c>
      <c r="E41" s="18">
        <v>5842</v>
      </c>
      <c r="F41" s="18">
        <v>5909</v>
      </c>
      <c r="G41" s="18">
        <v>5954</v>
      </c>
      <c r="H41" s="18">
        <f t="shared" si="0"/>
        <v>26341</v>
      </c>
    </row>
    <row r="42" spans="1:8">
      <c r="A42" s="19" t="s">
        <v>72</v>
      </c>
      <c r="B42" s="19" t="s">
        <v>113</v>
      </c>
      <c r="C42" s="20">
        <v>-128342</v>
      </c>
      <c r="D42" s="20">
        <v>-133340</v>
      </c>
      <c r="E42" s="20">
        <v>-138494</v>
      </c>
      <c r="F42" s="20">
        <v>-140194</v>
      </c>
      <c r="G42" s="20">
        <v>-141912</v>
      </c>
      <c r="H42" s="18">
        <f t="shared" si="0"/>
        <v>-682282</v>
      </c>
    </row>
    <row r="43" spans="1:8">
      <c r="A43" s="19" t="s">
        <v>72</v>
      </c>
      <c r="B43" s="19" t="s">
        <v>114</v>
      </c>
      <c r="C43" s="20">
        <v>-80205</v>
      </c>
      <c r="D43" s="20">
        <v>-81206</v>
      </c>
      <c r="E43" s="20">
        <v>-82217</v>
      </c>
      <c r="F43" s="20">
        <v>-83258</v>
      </c>
      <c r="G43" s="20">
        <v>-84308</v>
      </c>
      <c r="H43" s="18">
        <f t="shared" si="0"/>
        <v>-411194</v>
      </c>
    </row>
    <row r="44" spans="1:8">
      <c r="A44" s="17" t="s">
        <v>115</v>
      </c>
      <c r="B44" s="17" t="s">
        <v>116</v>
      </c>
      <c r="C44" s="18">
        <v>155006</v>
      </c>
      <c r="D44" s="18">
        <v>156756</v>
      </c>
      <c r="E44" s="18">
        <v>158516</v>
      </c>
      <c r="F44" s="18">
        <v>160330</v>
      </c>
      <c r="G44" s="18">
        <v>162155</v>
      </c>
      <c r="H44" s="18">
        <f t="shared" si="0"/>
        <v>792763</v>
      </c>
    </row>
    <row r="45" spans="1:8">
      <c r="A45" s="17" t="s">
        <v>117</v>
      </c>
      <c r="B45" s="17" t="s">
        <v>118</v>
      </c>
      <c r="C45" s="18">
        <v>79447</v>
      </c>
      <c r="D45" s="18">
        <v>82518</v>
      </c>
      <c r="E45" s="18">
        <v>85708</v>
      </c>
      <c r="F45" s="18">
        <v>86720</v>
      </c>
      <c r="G45" s="18">
        <v>87738</v>
      </c>
      <c r="H45" s="18">
        <f t="shared" si="0"/>
        <v>422131</v>
      </c>
    </row>
    <row r="46" spans="1:8">
      <c r="A46" s="17" t="s">
        <v>117</v>
      </c>
      <c r="B46" s="17" t="s">
        <v>119</v>
      </c>
      <c r="C46" s="18">
        <v>86388</v>
      </c>
      <c r="D46" s="18">
        <v>87457</v>
      </c>
      <c r="E46" s="18">
        <v>88535</v>
      </c>
      <c r="F46" s="18">
        <v>89621</v>
      </c>
      <c r="G46" s="18">
        <v>90741</v>
      </c>
      <c r="H46" s="18">
        <f t="shared" si="0"/>
        <v>442742</v>
      </c>
    </row>
    <row r="47" spans="1:8">
      <c r="A47" s="17" t="s">
        <v>78</v>
      </c>
      <c r="B47" s="17" t="s">
        <v>120</v>
      </c>
      <c r="C47" s="18">
        <v>11228</v>
      </c>
      <c r="D47" s="18">
        <v>11342</v>
      </c>
      <c r="E47" s="18">
        <v>11455</v>
      </c>
      <c r="F47" s="18">
        <v>11591</v>
      </c>
      <c r="G47" s="18">
        <v>11705</v>
      </c>
      <c r="H47" s="18">
        <f t="shared" si="0"/>
        <v>57321</v>
      </c>
    </row>
    <row r="48" spans="1:8">
      <c r="A48" s="17" t="s">
        <v>83</v>
      </c>
      <c r="B48" s="17" t="s">
        <v>121</v>
      </c>
      <c r="C48" s="18">
        <v>4409</v>
      </c>
      <c r="D48" s="18">
        <v>4433</v>
      </c>
      <c r="E48" s="18">
        <v>4500</v>
      </c>
      <c r="F48" s="18">
        <v>4545</v>
      </c>
      <c r="G48" s="18">
        <v>4567</v>
      </c>
      <c r="H48" s="18">
        <f t="shared" si="0"/>
        <v>22454</v>
      </c>
    </row>
    <row r="49" spans="1:8">
      <c r="A49" s="17" t="s">
        <v>83</v>
      </c>
      <c r="B49" s="17" t="s">
        <v>122</v>
      </c>
      <c r="C49" s="18">
        <v>7408</v>
      </c>
      <c r="D49" s="18">
        <v>6788</v>
      </c>
      <c r="E49" s="18">
        <v>7569</v>
      </c>
      <c r="F49" s="18">
        <v>7637</v>
      </c>
      <c r="G49" s="18">
        <v>7526</v>
      </c>
      <c r="H49" s="18">
        <f t="shared" si="0"/>
        <v>36928</v>
      </c>
    </row>
    <row r="50" spans="1:8">
      <c r="A50" s="19" t="s">
        <v>83</v>
      </c>
      <c r="B50" s="17" t="s">
        <v>123</v>
      </c>
      <c r="C50" s="18">
        <v>-41520</v>
      </c>
      <c r="D50" s="18">
        <v>-41732</v>
      </c>
      <c r="E50" s="18">
        <v>-42852</v>
      </c>
      <c r="F50" s="18">
        <v>-46665</v>
      </c>
      <c r="G50" s="18">
        <v>-43671</v>
      </c>
      <c r="H50" s="18">
        <f t="shared" si="0"/>
        <v>-216440</v>
      </c>
    </row>
    <row r="51" spans="1:8">
      <c r="A51" s="19" t="s">
        <v>124</v>
      </c>
      <c r="B51" s="17" t="s">
        <v>125</v>
      </c>
      <c r="C51" s="18">
        <v>-61399</v>
      </c>
      <c r="D51" s="18">
        <v>-63019</v>
      </c>
      <c r="E51" s="18">
        <v>-63406</v>
      </c>
      <c r="F51" s="18">
        <v>-67659</v>
      </c>
      <c r="G51" s="18">
        <v>-69704</v>
      </c>
      <c r="H51" s="18">
        <f t="shared" si="0"/>
        <v>-325187</v>
      </c>
    </row>
    <row r="52" spans="1:8">
      <c r="A52" s="19" t="s">
        <v>124</v>
      </c>
      <c r="B52" s="17" t="s">
        <v>126</v>
      </c>
      <c r="C52" s="18">
        <v>-96389</v>
      </c>
      <c r="D52" s="18">
        <v>-97548</v>
      </c>
      <c r="E52" s="18">
        <v>-98740</v>
      </c>
      <c r="F52" s="18">
        <v>-99940</v>
      </c>
      <c r="G52" s="18">
        <v>-101151</v>
      </c>
      <c r="H52" s="18">
        <f t="shared" si="0"/>
        <v>-493768</v>
      </c>
    </row>
    <row r="53" spans="1:8">
      <c r="A53" s="17" t="s">
        <v>93</v>
      </c>
      <c r="B53" s="17" t="s">
        <v>127</v>
      </c>
      <c r="C53" s="18">
        <v>50000</v>
      </c>
      <c r="D53" s="18">
        <v>50000</v>
      </c>
      <c r="E53" s="18">
        <v>50000</v>
      </c>
      <c r="F53" s="18">
        <v>50000</v>
      </c>
      <c r="G53" s="18">
        <v>50000</v>
      </c>
      <c r="H53" s="18">
        <f t="shared" si="0"/>
        <v>250000</v>
      </c>
    </row>
    <row r="54" spans="1:8">
      <c r="A54" s="17" t="s">
        <v>96</v>
      </c>
      <c r="B54" s="17" t="s">
        <v>128</v>
      </c>
      <c r="C54" s="18">
        <v>-39916</v>
      </c>
      <c r="D54" s="18">
        <v>-40710</v>
      </c>
      <c r="E54" s="18">
        <v>-41526</v>
      </c>
      <c r="F54" s="18">
        <v>-42357</v>
      </c>
      <c r="G54" s="18">
        <v>-43232</v>
      </c>
      <c r="H54" s="18">
        <f t="shared" si="0"/>
        <v>-207741</v>
      </c>
    </row>
    <row r="55" spans="1:8">
      <c r="A55" s="17" t="s">
        <v>106</v>
      </c>
      <c r="B55" s="17" t="s">
        <v>129</v>
      </c>
      <c r="C55" s="18">
        <v>141708</v>
      </c>
      <c r="D55" s="18">
        <v>143324</v>
      </c>
      <c r="E55" s="18">
        <v>144969</v>
      </c>
      <c r="F55" s="18">
        <v>146625</v>
      </c>
      <c r="G55" s="18">
        <v>148313</v>
      </c>
      <c r="H55" s="18">
        <f t="shared" si="0"/>
        <v>724939</v>
      </c>
    </row>
    <row r="56" spans="1:8">
      <c r="A56" s="17" t="s">
        <v>106</v>
      </c>
      <c r="B56" s="17" t="s">
        <v>130</v>
      </c>
      <c r="C56" s="18">
        <v>50000</v>
      </c>
      <c r="D56" s="18">
        <v>50000</v>
      </c>
      <c r="E56" s="18">
        <v>50000</v>
      </c>
      <c r="F56" s="18">
        <v>50000</v>
      </c>
      <c r="G56" s="18">
        <v>50000</v>
      </c>
      <c r="H56" s="18">
        <f t="shared" si="0"/>
        <v>250000</v>
      </c>
    </row>
    <row r="57" spans="1:8">
      <c r="A57" s="17" t="s">
        <v>106</v>
      </c>
      <c r="B57" s="17" t="s">
        <v>131</v>
      </c>
      <c r="C57" s="18">
        <v>-500000</v>
      </c>
      <c r="D57" s="18"/>
      <c r="E57" s="18"/>
      <c r="F57" s="18"/>
      <c r="G57" s="18"/>
      <c r="H57" s="18">
        <f t="shared" si="0"/>
        <v>-500000</v>
      </c>
    </row>
    <row r="58" spans="1:8">
      <c r="A58" s="17" t="s">
        <v>132</v>
      </c>
      <c r="B58" s="17" t="s">
        <v>133</v>
      </c>
      <c r="C58" s="18">
        <v>94993</v>
      </c>
      <c r="D58" s="18">
        <v>192077</v>
      </c>
      <c r="E58" s="18">
        <v>194200</v>
      </c>
      <c r="F58" s="18">
        <v>196355</v>
      </c>
      <c r="G58" s="18">
        <v>198543</v>
      </c>
      <c r="H58" s="18">
        <f t="shared" si="0"/>
        <v>876168</v>
      </c>
    </row>
    <row r="59" spans="1:8">
      <c r="A59" s="17" t="s">
        <v>132</v>
      </c>
      <c r="B59" s="17" t="s">
        <v>134</v>
      </c>
      <c r="C59" s="18">
        <v>103186</v>
      </c>
      <c r="D59" s="18">
        <v>208646</v>
      </c>
      <c r="E59" s="18">
        <v>210919</v>
      </c>
      <c r="F59" s="18">
        <v>213243</v>
      </c>
      <c r="G59" s="18">
        <v>215590</v>
      </c>
      <c r="H59" s="18">
        <f t="shared" si="0"/>
        <v>951584</v>
      </c>
    </row>
    <row r="60" spans="1:8">
      <c r="A60" s="17" t="s">
        <v>135</v>
      </c>
      <c r="B60" s="17" t="s">
        <v>136</v>
      </c>
      <c r="C60" s="18">
        <v>4341</v>
      </c>
      <c r="D60" s="18">
        <v>4387</v>
      </c>
      <c r="E60" s="18">
        <v>4432</v>
      </c>
      <c r="F60" s="18">
        <v>4478</v>
      </c>
      <c r="G60" s="18">
        <v>4523</v>
      </c>
      <c r="H60" s="18">
        <f t="shared" si="0"/>
        <v>22161</v>
      </c>
    </row>
    <row r="61" spans="1:8">
      <c r="A61" s="17" t="s">
        <v>135</v>
      </c>
      <c r="B61" s="17" t="s">
        <v>137</v>
      </c>
      <c r="C61" s="18">
        <v>-133949</v>
      </c>
      <c r="D61" s="18">
        <v>-135484</v>
      </c>
      <c r="E61" s="18">
        <v>-137028</v>
      </c>
      <c r="F61" s="18">
        <v>-138603</v>
      </c>
      <c r="G61" s="18">
        <v>-140211</v>
      </c>
      <c r="H61" s="18">
        <f t="shared" si="0"/>
        <v>-685275</v>
      </c>
    </row>
    <row r="62" spans="1:8" ht="15">
      <c r="A62" s="1" t="s">
        <v>55</v>
      </c>
      <c r="B62" s="1"/>
      <c r="C62" s="12">
        <f>SUM(C2:C61)</f>
        <v>28286186.82</v>
      </c>
      <c r="D62" s="12">
        <f t="shared" ref="D62:G62" si="1">SUM(D2:D61)</f>
        <v>10018128.1</v>
      </c>
      <c r="E62" s="12">
        <f t="shared" si="1"/>
        <v>1843044.06</v>
      </c>
      <c r="F62" s="12">
        <f t="shared" si="1"/>
        <v>2903076.61</v>
      </c>
      <c r="G62" s="12">
        <f t="shared" si="1"/>
        <v>2706382.55</v>
      </c>
      <c r="H62" s="12">
        <f>SUM(C62:G62)</f>
        <v>45756818.140000001</v>
      </c>
    </row>
    <row r="63" spans="1:8">
      <c r="C63" s="22"/>
      <c r="D63" s="22"/>
      <c r="E63" s="22"/>
      <c r="F63" s="22"/>
    </row>
    <row r="66" spans="1:8">
      <c r="A66" s="21" t="s">
        <v>138</v>
      </c>
      <c r="B66" s="21" t="s">
        <v>142</v>
      </c>
      <c r="C66" s="22">
        <v>500000</v>
      </c>
      <c r="D66" s="22">
        <v>0</v>
      </c>
      <c r="E66" s="22">
        <v>0</v>
      </c>
      <c r="F66" s="22">
        <v>0</v>
      </c>
      <c r="G66" s="22">
        <v>0</v>
      </c>
      <c r="H66" s="22">
        <f>SUM(C66:G66)</f>
        <v>500000</v>
      </c>
    </row>
    <row r="67" spans="1:8">
      <c r="A67" s="21" t="s">
        <v>139</v>
      </c>
      <c r="B67" s="21" t="s">
        <v>143</v>
      </c>
      <c r="C67" s="22">
        <v>10510</v>
      </c>
      <c r="D67" s="22">
        <v>10831</v>
      </c>
      <c r="E67" s="22">
        <v>11170</v>
      </c>
      <c r="F67" s="22">
        <v>11493</v>
      </c>
      <c r="G67" s="22">
        <v>11827</v>
      </c>
      <c r="H67" s="22">
        <f t="shared" ref="H67:H77" si="2">SUM(C67:G67)</f>
        <v>55831</v>
      </c>
    </row>
    <row r="68" spans="1:8">
      <c r="A68" s="21" t="s">
        <v>140</v>
      </c>
      <c r="B68" s="21" t="s">
        <v>144</v>
      </c>
      <c r="C68" s="22">
        <v>-71656</v>
      </c>
      <c r="D68" s="22">
        <v>-73804</v>
      </c>
      <c r="E68" s="22">
        <v>-76031</v>
      </c>
      <c r="F68" s="22">
        <v>-77677</v>
      </c>
      <c r="G68" s="22">
        <v>-80016</v>
      </c>
      <c r="H68" s="22">
        <f t="shared" si="2"/>
        <v>-379184</v>
      </c>
    </row>
    <row r="69" spans="1:8">
      <c r="A69" s="21" t="s">
        <v>140</v>
      </c>
      <c r="B69" s="21" t="s">
        <v>145</v>
      </c>
      <c r="C69" s="22">
        <v>-58364</v>
      </c>
      <c r="D69" s="22">
        <v>-60114</v>
      </c>
      <c r="E69" s="22">
        <v>-61920</v>
      </c>
      <c r="F69" s="22">
        <v>-63256</v>
      </c>
      <c r="G69" s="22">
        <v>-65171</v>
      </c>
      <c r="H69" s="22">
        <f t="shared" si="2"/>
        <v>-308825</v>
      </c>
    </row>
    <row r="70" spans="1:8">
      <c r="A70" s="21" t="s">
        <v>140</v>
      </c>
      <c r="B70" s="21" t="s">
        <v>146</v>
      </c>
      <c r="C70" s="22">
        <v>-32342.66</v>
      </c>
      <c r="D70" s="22">
        <v>-30612.94</v>
      </c>
      <c r="E70" s="22">
        <v>-28831.33</v>
      </c>
      <c r="F70" s="22">
        <v>-26996.27</v>
      </c>
      <c r="G70" s="22">
        <v>-25106.16</v>
      </c>
      <c r="H70" s="22">
        <f t="shared" si="2"/>
        <v>-143889.35999999999</v>
      </c>
    </row>
    <row r="71" spans="1:8">
      <c r="A71" s="21" t="s">
        <v>140</v>
      </c>
      <c r="B71" s="21" t="s">
        <v>147</v>
      </c>
      <c r="C71" s="22">
        <v>93046</v>
      </c>
      <c r="D71" s="22">
        <v>94184</v>
      </c>
      <c r="E71" s="22">
        <v>95332</v>
      </c>
      <c r="F71" s="22">
        <v>96485</v>
      </c>
      <c r="G71" s="22">
        <v>97673</v>
      </c>
      <c r="H71" s="22">
        <f t="shared" si="2"/>
        <v>476720</v>
      </c>
    </row>
    <row r="72" spans="1:8">
      <c r="A72" s="21" t="s">
        <v>140</v>
      </c>
      <c r="B72" s="21" t="s">
        <v>148</v>
      </c>
      <c r="C72" s="22">
        <v>500465</v>
      </c>
      <c r="D72" s="22">
        <v>506490</v>
      </c>
      <c r="E72" s="22">
        <v>512560</v>
      </c>
      <c r="F72" s="22">
        <v>518795</v>
      </c>
      <c r="G72" s="22">
        <v>525075</v>
      </c>
      <c r="H72" s="22">
        <f t="shared" si="2"/>
        <v>2563385</v>
      </c>
    </row>
    <row r="73" spans="1:8">
      <c r="A73" s="21" t="s">
        <v>140</v>
      </c>
      <c r="B73" s="21" t="s">
        <v>149</v>
      </c>
      <c r="C73" s="22">
        <v>134300</v>
      </c>
      <c r="D73" s="22">
        <v>135846</v>
      </c>
      <c r="E73" s="22">
        <v>137401</v>
      </c>
      <c r="F73" s="22">
        <v>138988</v>
      </c>
      <c r="G73" s="22">
        <v>140607</v>
      </c>
      <c r="H73" s="22">
        <f t="shared" si="2"/>
        <v>687142</v>
      </c>
    </row>
    <row r="74" spans="1:8">
      <c r="A74" s="21" t="s">
        <v>140</v>
      </c>
      <c r="B74" s="21" t="s">
        <v>150</v>
      </c>
      <c r="C74" s="22">
        <v>7047</v>
      </c>
      <c r="D74" s="22">
        <v>7114</v>
      </c>
      <c r="E74" s="22">
        <v>7180</v>
      </c>
      <c r="F74" s="22">
        <v>7274</v>
      </c>
      <c r="G74" s="22">
        <v>7342</v>
      </c>
      <c r="H74" s="22">
        <f t="shared" si="2"/>
        <v>35957</v>
      </c>
    </row>
    <row r="75" spans="1:8">
      <c r="A75" s="21" t="s">
        <v>140</v>
      </c>
      <c r="B75" s="21" t="s">
        <v>152</v>
      </c>
      <c r="C75" s="22">
        <v>-93046</v>
      </c>
      <c r="D75" s="22">
        <v>-94184</v>
      </c>
      <c r="E75" s="22">
        <v>-95332</v>
      </c>
      <c r="F75" s="22">
        <v>-96485</v>
      </c>
      <c r="G75" s="22">
        <v>-97673</v>
      </c>
      <c r="H75" s="22">
        <f t="shared" si="2"/>
        <v>-476720</v>
      </c>
    </row>
    <row r="76" spans="1:8">
      <c r="A76" s="21" t="s">
        <v>140</v>
      </c>
      <c r="B76" s="21" t="s">
        <v>153</v>
      </c>
      <c r="C76" s="22">
        <v>-93046</v>
      </c>
      <c r="D76" s="22">
        <v>-94184</v>
      </c>
      <c r="E76" s="22">
        <v>-95332</v>
      </c>
      <c r="F76" s="22">
        <v>-96485</v>
      </c>
      <c r="G76" s="22">
        <v>-97673</v>
      </c>
      <c r="H76" s="22">
        <f t="shared" si="2"/>
        <v>-476720</v>
      </c>
    </row>
    <row r="77" spans="1:8">
      <c r="A77" s="21" t="s">
        <v>141</v>
      </c>
      <c r="B77" s="21" t="s">
        <v>151</v>
      </c>
      <c r="C77" s="22">
        <v>17084</v>
      </c>
      <c r="D77" s="22">
        <v>17753</v>
      </c>
      <c r="E77" s="22">
        <v>18428</v>
      </c>
      <c r="F77" s="22">
        <v>19109</v>
      </c>
      <c r="G77" s="22">
        <v>20486</v>
      </c>
      <c r="H77" s="22">
        <f t="shared" si="2"/>
        <v>92860</v>
      </c>
    </row>
  </sheetData>
  <autoFilter ref="A1:I77" xr:uid="{F5E5C77C-38EB-4CAA-B4D9-FF02E83D8F58}"/>
  <pageMargins left="0.7" right="0.7" top="0.75" bottom="0.75" header="0.3" footer="0.3"/>
  <pageSetup scale="4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Revised Forecast with Amendment</vt:lpstr>
      <vt:lpstr>Sheet1</vt:lpstr>
      <vt:lpstr>'Revised Forecast with Amendment'!Print_Area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Price, Rea</dc:creator>
  <cp:lastModifiedBy>Criss, Louise</cp:lastModifiedBy>
  <cp:lastPrinted>2026-03-23T21:05:44Z</cp:lastPrinted>
  <dcterms:created xsi:type="dcterms:W3CDTF">2026-03-20T17:43:02Z</dcterms:created>
  <dcterms:modified xsi:type="dcterms:W3CDTF">2026-04-01T14:35:39Z</dcterms:modified>
</cp:coreProperties>
</file>