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P:\Import\Import\2026 DOC\03-24\"/>
    </mc:Choice>
  </mc:AlternateContent>
  <xr:revisionPtr revIDLastSave="0" documentId="13_ncr:1_{D1BE6E70-734B-4108-A6EA-EEFB6FCF47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PA" sheetId="1" r:id="rId1"/>
  </sheets>
  <definedNames>
    <definedName name="_xlnm.Print_Area" localSheetId="0">ARPA!$A$2:$J$85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9" i="1" l="1"/>
  <c r="E70" i="1"/>
  <c r="E69" i="1"/>
  <c r="J43" i="1"/>
  <c r="F43" i="1"/>
  <c r="C80" i="1"/>
  <c r="E77" i="1"/>
  <c r="D36" i="1"/>
  <c r="D27" i="1"/>
  <c r="G78" i="1" l="1"/>
  <c r="G79" i="1"/>
  <c r="G22" i="1" l="1"/>
  <c r="E29" i="1"/>
  <c r="D39" i="1" l="1"/>
  <c r="F31" i="1" l="1"/>
  <c r="E30" i="1"/>
  <c r="C73" i="1" l="1"/>
  <c r="G73" i="1" s="1"/>
  <c r="E43" i="1" l="1"/>
  <c r="D43" i="1"/>
  <c r="E44" i="1"/>
  <c r="G44" i="1" s="1"/>
  <c r="E45" i="1"/>
  <c r="G45" i="1" s="1"/>
  <c r="G43" i="1" l="1"/>
  <c r="C35" i="1"/>
  <c r="G75" i="1"/>
  <c r="G80" i="1"/>
  <c r="G77" i="1" l="1"/>
  <c r="G65" i="1" l="1"/>
  <c r="G66" i="1"/>
  <c r="G67" i="1"/>
  <c r="G68" i="1"/>
  <c r="G69" i="1"/>
  <c r="G70" i="1"/>
  <c r="G34" i="1" l="1"/>
  <c r="G46" i="1"/>
  <c r="G33" i="1"/>
  <c r="F82" i="1" l="1"/>
  <c r="E82" i="1"/>
  <c r="D82" i="1"/>
  <c r="C82" i="1"/>
  <c r="G81" i="1"/>
  <c r="G76" i="1"/>
  <c r="G74" i="1"/>
  <c r="G72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2" i="1"/>
  <c r="G41" i="1"/>
  <c r="G35" i="1"/>
  <c r="G40" i="1"/>
  <c r="G39" i="1"/>
  <c r="G38" i="1"/>
  <c r="G37" i="1"/>
  <c r="G36" i="1"/>
  <c r="G32" i="1"/>
  <c r="G31" i="1"/>
  <c r="G30" i="1"/>
  <c r="G29" i="1"/>
  <c r="G28" i="1"/>
  <c r="G27" i="1"/>
  <c r="G26" i="1"/>
  <c r="G25" i="1"/>
  <c r="J82" i="1" s="1"/>
  <c r="G24" i="1"/>
  <c r="G23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2" i="1" l="1"/>
  <c r="G84" i="1" s="1"/>
</calcChain>
</file>

<file path=xl/sharedStrings.xml><?xml version="1.0" encoding="utf-8"?>
<sst xmlns="http://schemas.openxmlformats.org/spreadsheetml/2006/main" count="169" uniqueCount="106">
  <si>
    <t>ARPA Allocation</t>
  </si>
  <si>
    <t>2021 - received</t>
  </si>
  <si>
    <t>2022 - received</t>
  </si>
  <si>
    <t>Cash Flow</t>
  </si>
  <si>
    <t>Funding</t>
  </si>
  <si>
    <t>ARP Expenses</t>
  </si>
  <si>
    <t>Four Year Total</t>
  </si>
  <si>
    <t>City - Operating</t>
  </si>
  <si>
    <t>Eliminate the anticipated workforce reduction</t>
  </si>
  <si>
    <t>3% wage increases for non-union positions</t>
  </si>
  <si>
    <t>Restore some vacant positions (9/1 start for 2021 only)</t>
  </si>
  <si>
    <t>Restoration of non-personnel lines</t>
  </si>
  <si>
    <t>Restoration of ELA non-personnel line</t>
  </si>
  <si>
    <t>Restoration of additional Public Works non-personnel lines</t>
  </si>
  <si>
    <t>New positions/mid-year swaps (9/1 start for 2021 only)</t>
  </si>
  <si>
    <t>New non-personnel lines</t>
  </si>
  <si>
    <t>New non-personnel lines for I&amp;P needs</t>
  </si>
  <si>
    <t>New non-personnel lines for Public Works needs</t>
  </si>
  <si>
    <t>Community Public Safety facilities</t>
  </si>
  <si>
    <t>OCHS-AHN Project</t>
  </si>
  <si>
    <t>Land maintenance for City and 3TB-owned properties</t>
  </si>
  <si>
    <t>City - Special Revenue</t>
  </si>
  <si>
    <t>Bridge asset management program</t>
  </si>
  <si>
    <t>Lead paint project</t>
  </si>
  <si>
    <t>Funding for the arts</t>
  </si>
  <si>
    <t>Green fleet improvements</t>
  </si>
  <si>
    <t>Cowley Rec Center Facility Upgrades</t>
  </si>
  <si>
    <t>McKinley Rec Center Facility Upgrades</t>
  </si>
  <si>
    <t>Phillips Rec Center Facility Upgrades</t>
  </si>
  <si>
    <t>Hazelwood Senior Center Facility Upgrades</t>
  </si>
  <si>
    <t>West Penn Rec Center Facility Upgrades</t>
  </si>
  <si>
    <t>Marshall Mansion Facility Upgrades</t>
  </si>
  <si>
    <t>Fowler Rec Center Facility Upgrades</t>
  </si>
  <si>
    <t>Paulson Rec Center Tech Upgrades</t>
  </si>
  <si>
    <t>Streetlights - 8,000 new lights</t>
  </si>
  <si>
    <t>Davis Avenue pedestrian bridge</t>
  </si>
  <si>
    <t>North Avenue streetscape, safety, and signal improvements</t>
  </si>
  <si>
    <t>Irvine Street improvements</t>
  </si>
  <si>
    <t>Frazier Street steps</t>
  </si>
  <si>
    <t>Public Works Fourth Division construction</t>
  </si>
  <si>
    <t>Step projects</t>
  </si>
  <si>
    <t>Downing Street Steps</t>
  </si>
  <si>
    <t>Demolition of structures</t>
  </si>
  <si>
    <t>Paving</t>
  </si>
  <si>
    <t>Slope failure remediation</t>
  </si>
  <si>
    <t>URA</t>
  </si>
  <si>
    <t>Casa San José support</t>
  </si>
  <si>
    <t>Penn Circle 2-way conversion</t>
  </si>
  <si>
    <t>Broadway Avenue development</t>
  </si>
  <si>
    <t>Avenues of Hope - Centre Avenue</t>
  </si>
  <si>
    <t>Avenues of Hope - Chartiers Avenue</t>
  </si>
  <si>
    <t>Avenues of Hope - Homewood Avenue</t>
  </si>
  <si>
    <t>Avenues of Hope - Second Avenue</t>
  </si>
  <si>
    <t>Avenues of Hope - Larimer Avenue</t>
  </si>
  <si>
    <t>Avenues of Hope - Perrsyville Avenue</t>
  </si>
  <si>
    <t>Avenues of Hope - Warrington Avenue</t>
  </si>
  <si>
    <t>Jasmine Nyree campus support</t>
  </si>
  <si>
    <t>Housing - for sale home ownership</t>
  </si>
  <si>
    <t>Housing - development of affordable units through PHDC</t>
  </si>
  <si>
    <t>Housing - community land trust</t>
  </si>
  <si>
    <t>Housing - preservation</t>
  </si>
  <si>
    <t>Housing - office space conversion</t>
  </si>
  <si>
    <t>Targeted parcel maintenance</t>
  </si>
  <si>
    <t>Permanent street seating</t>
  </si>
  <si>
    <t>Pittsburgh Land Bank support</t>
  </si>
  <si>
    <t>PPA</t>
  </si>
  <si>
    <t>Kirkwood Ave. grant match</t>
  </si>
  <si>
    <t>PWSA</t>
  </si>
  <si>
    <t>Lead line replacement</t>
  </si>
  <si>
    <t>ARP Trust Fund</t>
  </si>
  <si>
    <t>Hays Woods park acquisition (from URA)</t>
  </si>
  <si>
    <t>Medical Debt Relief</t>
  </si>
  <si>
    <t>Food justice initiatives</t>
  </si>
  <si>
    <t>Maher Duessel contract</t>
  </si>
  <si>
    <t>Annual Total</t>
  </si>
  <si>
    <t>Amount left to plan</t>
  </si>
  <si>
    <t>Most recent enactment:</t>
  </si>
  <si>
    <t>Interoperable communications and radio system</t>
  </si>
  <si>
    <t>City - Capital - DOMI</t>
  </si>
  <si>
    <t>City - Capital - PS</t>
  </si>
  <si>
    <t>City - Capital - OMB</t>
  </si>
  <si>
    <t>City - Capital - DPW</t>
  </si>
  <si>
    <t>New Granada Theater support</t>
  </si>
  <si>
    <t>Mellon Square storefront support</t>
  </si>
  <si>
    <t>Pittsburgh Technology Center garage support</t>
  </si>
  <si>
    <t>Property stabilization</t>
  </si>
  <si>
    <t>Homewood development</t>
  </si>
  <si>
    <t>Compost and Recycling Roadmap to Zero Waste</t>
  </si>
  <si>
    <t>City - Capital - PLI</t>
  </si>
  <si>
    <t>Amount Changed</t>
  </si>
  <si>
    <t>Allegheny County</t>
  </si>
  <si>
    <t>Lead safety initiatives</t>
  </si>
  <si>
    <t>Mobile restroom project</t>
  </si>
  <si>
    <t>EV charger support</t>
  </si>
  <si>
    <t>Total change</t>
  </si>
  <si>
    <t>General Fund payroll support</t>
  </si>
  <si>
    <t>Exhibit A, version 10</t>
  </si>
  <si>
    <t>Res. 933 of 2024</t>
  </si>
  <si>
    <t>Change from Res. 933 of 2024</t>
  </si>
  <si>
    <t>Funds moving from Cowley</t>
  </si>
  <si>
    <t>Funds moving to McKinley</t>
  </si>
  <si>
    <t>Funds moving to paving</t>
  </si>
  <si>
    <t>Funds moving from Mobile Restroom Project, Medical Debt Relief, and Streetlights</t>
  </si>
  <si>
    <t>Funds moving to Pittsburgh Technology Center garage support</t>
  </si>
  <si>
    <t>Funds moving from Swisshelm Park slag heap remediation</t>
  </si>
  <si>
    <t>Swisshelm Park slag heap remediation and related improvements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</si>
</sst>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u val="singleAccounting"/>
      <sz val="11"/>
      <name val="Calibri"/>
      <family val="2"/>
      <scheme val="minor"/>
    </font>
    <font>
      <b/>
      <u val="singleAccounting"/>
      <sz val="11"/>
      <color rgb="FF000000"/>
      <name val="Calibri"/>
      <family val="2"/>
      <scheme val="minor"/>
    </font>
    <font>
      <i/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44" fontId="3" fillId="0" borderId="0" xfId="1" applyFont="1" applyAlignment="1">
      <alignment vertical="center"/>
    </xf>
    <xf numFmtId="0" fontId="2" fillId="0" borderId="0" xfId="0" applyFont="1" applyAlignment="1">
      <alignment horizontal="center" vertical="center"/>
    </xf>
    <xf numFmtId="44" fontId="5" fillId="0" borderId="0" xfId="1" applyFont="1" applyAlignment="1">
      <alignment horizontal="center" vertical="center"/>
    </xf>
    <xf numFmtId="0" fontId="7" fillId="0" borderId="0" xfId="0" applyFont="1" applyAlignment="1">
      <alignment vertical="center"/>
    </xf>
    <xf numFmtId="44" fontId="2" fillId="0" borderId="0" xfId="0" applyNumberFormat="1" applyFont="1" applyAlignment="1">
      <alignment vertical="center"/>
    </xf>
    <xf numFmtId="44" fontId="2" fillId="0" borderId="0" xfId="1" applyFont="1" applyFill="1" applyAlignment="1">
      <alignment vertical="center"/>
    </xf>
    <xf numFmtId="44" fontId="2" fillId="2" borderId="0" xfId="1" applyFont="1" applyFill="1" applyAlignment="1">
      <alignment vertical="center"/>
    </xf>
    <xf numFmtId="44" fontId="5" fillId="0" borderId="0" xfId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3" applyFill="1" applyAlignment="1">
      <alignment horizontal="left" indent="1"/>
    </xf>
    <xf numFmtId="44" fontId="5" fillId="0" borderId="0" xfId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7" fillId="0" borderId="0" xfId="1" applyNumberFormat="1" applyFont="1" applyFill="1" applyAlignment="1">
      <alignment horizontal="center"/>
    </xf>
    <xf numFmtId="44" fontId="0" fillId="0" borderId="0" xfId="1" applyFont="1" applyFill="1" applyAlignment="1"/>
    <xf numFmtId="44" fontId="6" fillId="0" borderId="0" xfId="1" applyFont="1" applyFill="1" applyAlignment="1">
      <alignment horizontal="center" vertical="center"/>
    </xf>
    <xf numFmtId="44" fontId="6" fillId="0" borderId="0" xfId="1" applyFont="1" applyAlignment="1">
      <alignment horizontal="center" vertical="center"/>
    </xf>
    <xf numFmtId="0" fontId="2" fillId="0" borderId="0" xfId="1" applyNumberFormat="1" applyFont="1" applyFill="1" applyAlignment="1">
      <alignment vertical="center"/>
    </xf>
    <xf numFmtId="0" fontId="2" fillId="2" borderId="0" xfId="1" applyNumberFormat="1" applyFont="1" applyFill="1" applyAlignment="1">
      <alignment vertical="center"/>
    </xf>
    <xf numFmtId="44" fontId="10" fillId="0" borderId="0" xfId="1" applyFont="1" applyAlignment="1">
      <alignment horizontal="center" vertical="center"/>
    </xf>
    <xf numFmtId="0" fontId="11" fillId="0" borderId="0" xfId="1" applyNumberFormat="1" applyFont="1" applyFill="1" applyAlignment="1">
      <alignment vertical="center"/>
    </xf>
    <xf numFmtId="44" fontId="11" fillId="0" borderId="0" xfId="1" applyFont="1" applyFill="1" applyAlignment="1">
      <alignment vertical="center"/>
    </xf>
    <xf numFmtId="0" fontId="2" fillId="0" borderId="4" xfId="0" applyFont="1" applyBorder="1" applyAlignment="1">
      <alignment vertical="center"/>
    </xf>
    <xf numFmtId="0" fontId="3" fillId="2" borderId="0" xfId="1" applyNumberFormat="1" applyFont="1" applyFill="1" applyAlignment="1">
      <alignment vertical="center"/>
    </xf>
    <xf numFmtId="44" fontId="7" fillId="2" borderId="0" xfId="1" applyFont="1" applyFill="1" applyAlignment="1"/>
    <xf numFmtId="164" fontId="2" fillId="0" borderId="0" xfId="0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164" fontId="5" fillId="0" borderId="0" xfId="1" applyNumberFormat="1" applyFont="1" applyAlignment="1">
      <alignment horizontal="center" vertical="center"/>
    </xf>
    <xf numFmtId="164" fontId="6" fillId="0" borderId="0" xfId="1" applyNumberFormat="1" applyFont="1" applyFill="1" applyAlignment="1">
      <alignment vertical="center"/>
    </xf>
    <xf numFmtId="164" fontId="5" fillId="0" borderId="0" xfId="1" applyNumberFormat="1" applyFont="1" applyFill="1" applyAlignment="1">
      <alignment horizontal="center" vertical="center"/>
    </xf>
    <xf numFmtId="164" fontId="6" fillId="0" borderId="1" xfId="1" applyNumberFormat="1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 applyAlignment="1">
      <alignment vertical="center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0" xfId="1" applyNumberFormat="1" applyFont="1" applyFill="1" applyAlignment="1">
      <alignment vertical="center"/>
    </xf>
    <xf numFmtId="164" fontId="6" fillId="0" borderId="0" xfId="1" applyNumberFormat="1" applyFont="1" applyBorder="1" applyAlignment="1">
      <alignment vertical="center"/>
    </xf>
    <xf numFmtId="164" fontId="5" fillId="0" borderId="0" xfId="1" applyNumberFormat="1" applyFont="1" applyBorder="1" applyAlignment="1">
      <alignment horizontal="center" vertical="center"/>
    </xf>
    <xf numFmtId="164" fontId="12" fillId="0" borderId="0" xfId="1" applyNumberFormat="1" applyFont="1" applyBorder="1" applyAlignment="1">
      <alignment vertical="center"/>
    </xf>
    <xf numFmtId="164" fontId="6" fillId="0" borderId="4" xfId="1" applyNumberFormat="1" applyFont="1" applyBorder="1" applyAlignment="1">
      <alignment vertical="center"/>
    </xf>
    <xf numFmtId="164" fontId="5" fillId="0" borderId="4" xfId="1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vertical="center"/>
    </xf>
    <xf numFmtId="164" fontId="5" fillId="0" borderId="1" xfId="1" applyNumberFormat="1" applyFont="1" applyBorder="1" applyAlignment="1">
      <alignment horizontal="center" vertical="center"/>
    </xf>
    <xf numFmtId="164" fontId="5" fillId="0" borderId="0" xfId="1" applyNumberFormat="1" applyFont="1" applyAlignment="1">
      <alignment vertical="center"/>
    </xf>
    <xf numFmtId="164" fontId="6" fillId="0" borderId="2" xfId="1" applyNumberFormat="1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164" fontId="5" fillId="0" borderId="3" xfId="1" applyNumberFormat="1" applyFont="1" applyBorder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7" fillId="0" borderId="0" xfId="0" applyFont="1"/>
  </cellXfs>
  <cellStyles count="4">
    <cellStyle name="Currency" xfId="1" builtinId="4"/>
    <cellStyle name="Hyperlink" xfId="3" builtinId="8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pittsburgh.legistar.com/LegislationDetail.aspx?ID=7025292&amp;GUID=D9969EFC-A4BB-4E2C-B4EE-C3270B7188E3&amp;Options=ID|Text|&amp;Search=9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85"/>
  <sheetViews>
    <sheetView tabSelected="1" zoomScaleNormal="100" workbookViewId="0">
      <pane ySplit="8" topLeftCell="A9" activePane="bottomLeft" state="frozen"/>
      <selection pane="bottomLeft"/>
    </sheetView>
  </sheetViews>
  <sheetFormatPr defaultRowHeight="15" x14ac:dyDescent="0.25"/>
  <cols>
    <col min="1" max="1" width="29.140625" bestFit="1" customWidth="1"/>
    <col min="2" max="2" width="60.5703125" bestFit="1" customWidth="1"/>
    <col min="3" max="4" width="17.7109375" bestFit="1" customWidth="1"/>
    <col min="5" max="6" width="16.5703125" bestFit="1" customWidth="1"/>
    <col min="7" max="7" width="18.5703125" bestFit="1" customWidth="1"/>
    <col min="8" max="8" width="2.140625" customWidth="1"/>
    <col min="9" max="9" width="76.140625" style="20" bestFit="1" customWidth="1"/>
    <col min="10" max="10" width="16.42578125" bestFit="1" customWidth="1"/>
  </cols>
  <sheetData>
    <row r="2" spans="1:10" x14ac:dyDescent="0.25">
      <c r="A2" s="10" t="s">
        <v>96</v>
      </c>
      <c r="C2" s="15" t="s">
        <v>0</v>
      </c>
      <c r="D2" s="31">
        <v>335070222</v>
      </c>
      <c r="E2" s="11"/>
      <c r="F2" s="1"/>
      <c r="G2" s="1"/>
      <c r="H2" s="1"/>
      <c r="I2" s="12"/>
      <c r="J2" s="1"/>
    </row>
    <row r="3" spans="1:10" x14ac:dyDescent="0.25">
      <c r="A3" t="s">
        <v>76</v>
      </c>
      <c r="D3" s="15"/>
      <c r="E3" s="15"/>
      <c r="F3" s="15"/>
      <c r="G3" s="15"/>
      <c r="H3" s="15"/>
      <c r="I3" s="12"/>
      <c r="J3" s="1"/>
    </row>
    <row r="4" spans="1:10" x14ac:dyDescent="0.25">
      <c r="A4" s="16" t="s">
        <v>97</v>
      </c>
      <c r="D4" s="15"/>
      <c r="E4" s="15"/>
      <c r="F4" s="15"/>
      <c r="G4" s="15"/>
      <c r="H4" s="15"/>
      <c r="I4" s="12"/>
      <c r="J4" s="1"/>
    </row>
    <row r="5" spans="1:10" x14ac:dyDescent="0.25">
      <c r="A5" s="1"/>
      <c r="B5" s="1"/>
      <c r="C5" s="15" t="s">
        <v>1</v>
      </c>
      <c r="D5" s="15" t="s">
        <v>2</v>
      </c>
      <c r="E5" s="15"/>
      <c r="F5" s="15"/>
      <c r="G5" s="15"/>
      <c r="H5" s="15"/>
      <c r="I5" s="12"/>
      <c r="J5" s="1"/>
    </row>
    <row r="6" spans="1:10" x14ac:dyDescent="0.25">
      <c r="A6" s="1"/>
      <c r="B6" s="1" t="s">
        <v>3</v>
      </c>
      <c r="C6" s="32">
        <v>167535111</v>
      </c>
      <c r="D6" s="32">
        <v>167535111</v>
      </c>
      <c r="E6" s="33"/>
      <c r="F6" s="33"/>
      <c r="G6" s="33"/>
      <c r="H6" s="15"/>
      <c r="I6" s="12"/>
      <c r="J6" s="1"/>
    </row>
    <row r="7" spans="1:10" x14ac:dyDescent="0.25">
      <c r="A7" s="1"/>
      <c r="B7" s="1"/>
      <c r="C7" s="34"/>
      <c r="D7" s="33"/>
      <c r="E7" s="33"/>
      <c r="F7" s="33"/>
      <c r="G7" s="33"/>
      <c r="H7" s="15"/>
      <c r="I7" s="2"/>
      <c r="J7" s="2"/>
    </row>
    <row r="8" spans="1:10" x14ac:dyDescent="0.25">
      <c r="A8" s="2" t="s">
        <v>4</v>
      </c>
      <c r="B8" s="2" t="s">
        <v>5</v>
      </c>
      <c r="C8" s="58">
        <v>2021</v>
      </c>
      <c r="D8" s="58">
        <v>2022</v>
      </c>
      <c r="E8" s="58">
        <v>2023</v>
      </c>
      <c r="F8" s="58">
        <v>2024</v>
      </c>
      <c r="G8" s="35" t="s">
        <v>6</v>
      </c>
      <c r="H8" s="3"/>
      <c r="I8" s="19" t="s">
        <v>98</v>
      </c>
      <c r="J8" s="15" t="s">
        <v>89</v>
      </c>
    </row>
    <row r="9" spans="1:10" x14ac:dyDescent="0.25">
      <c r="A9" s="1" t="s">
        <v>7</v>
      </c>
      <c r="B9" s="1" t="s">
        <v>8</v>
      </c>
      <c r="C9" s="36">
        <v>25626772</v>
      </c>
      <c r="D9" s="36">
        <v>27292000</v>
      </c>
      <c r="E9" s="36">
        <v>29065454</v>
      </c>
      <c r="F9" s="36">
        <v>30954165</v>
      </c>
      <c r="G9" s="37">
        <f>SUM(C9:F9)</f>
        <v>112938391</v>
      </c>
      <c r="H9" s="9"/>
      <c r="I9" s="23"/>
      <c r="J9" s="12"/>
    </row>
    <row r="10" spans="1:10" x14ac:dyDescent="0.25">
      <c r="A10" s="1" t="s">
        <v>7</v>
      </c>
      <c r="B10" s="1" t="s">
        <v>9</v>
      </c>
      <c r="C10" s="36">
        <v>1116032</v>
      </c>
      <c r="D10" s="36">
        <v>1227136</v>
      </c>
      <c r="E10" s="36">
        <v>1262660</v>
      </c>
      <c r="F10" s="36">
        <v>1299211</v>
      </c>
      <c r="G10" s="37">
        <f t="shared" ref="G10:G60" si="0">SUM(C10:F10)</f>
        <v>4905039</v>
      </c>
      <c r="H10" s="9"/>
      <c r="I10" s="23"/>
      <c r="J10" s="12"/>
    </row>
    <row r="11" spans="1:10" x14ac:dyDescent="0.25">
      <c r="A11" s="1" t="s">
        <v>7</v>
      </c>
      <c r="B11" s="1" t="s">
        <v>10</v>
      </c>
      <c r="C11" s="38">
        <v>1930874</v>
      </c>
      <c r="D11" s="38">
        <v>5653261</v>
      </c>
      <c r="E11" s="38">
        <v>5843655</v>
      </c>
      <c r="F11" s="38">
        <v>6041051</v>
      </c>
      <c r="G11" s="39">
        <f t="shared" si="0"/>
        <v>19468841</v>
      </c>
      <c r="H11" s="9"/>
      <c r="I11" s="23"/>
      <c r="J11" s="12"/>
    </row>
    <row r="12" spans="1:10" x14ac:dyDescent="0.25">
      <c r="A12" s="1" t="s">
        <v>7</v>
      </c>
      <c r="B12" s="1" t="s">
        <v>11</v>
      </c>
      <c r="C12" s="38">
        <v>297525</v>
      </c>
      <c r="D12" s="38">
        <v>385000</v>
      </c>
      <c r="E12" s="38">
        <v>365040</v>
      </c>
      <c r="F12" s="38">
        <v>339975</v>
      </c>
      <c r="G12" s="39">
        <f t="shared" si="0"/>
        <v>1387540</v>
      </c>
      <c r="H12" s="9"/>
      <c r="I12" s="23"/>
      <c r="J12" s="12"/>
    </row>
    <row r="13" spans="1:10" x14ac:dyDescent="0.25">
      <c r="A13" s="1" t="s">
        <v>7</v>
      </c>
      <c r="B13" s="1" t="s">
        <v>12</v>
      </c>
      <c r="C13" s="38">
        <v>0</v>
      </c>
      <c r="D13" s="38">
        <v>1375000</v>
      </c>
      <c r="E13" s="38">
        <v>1375000</v>
      </c>
      <c r="F13" s="38">
        <v>1375000</v>
      </c>
      <c r="G13" s="39">
        <f t="shared" si="0"/>
        <v>4125000</v>
      </c>
      <c r="H13" s="9"/>
      <c r="I13" s="23"/>
      <c r="J13" s="12"/>
    </row>
    <row r="14" spans="1:10" x14ac:dyDescent="0.25">
      <c r="A14" s="1" t="s">
        <v>7</v>
      </c>
      <c r="B14" s="1" t="s">
        <v>13</v>
      </c>
      <c r="C14" s="38">
        <v>1354477</v>
      </c>
      <c r="D14" s="38">
        <v>2361103</v>
      </c>
      <c r="E14" s="38">
        <v>2361103</v>
      </c>
      <c r="F14" s="38">
        <v>2361103</v>
      </c>
      <c r="G14" s="39">
        <f t="shared" si="0"/>
        <v>8437786</v>
      </c>
      <c r="H14" s="9"/>
      <c r="I14" s="23"/>
      <c r="J14" s="12"/>
    </row>
    <row r="15" spans="1:10" x14ac:dyDescent="0.25">
      <c r="A15" s="1" t="s">
        <v>7</v>
      </c>
      <c r="B15" s="1" t="s">
        <v>14</v>
      </c>
      <c r="C15" s="38">
        <v>142819</v>
      </c>
      <c r="D15" s="38">
        <v>455504</v>
      </c>
      <c r="E15" s="38">
        <v>471603</v>
      </c>
      <c r="F15" s="38">
        <v>488318</v>
      </c>
      <c r="G15" s="39">
        <f t="shared" si="0"/>
        <v>1558244</v>
      </c>
      <c r="H15" s="9"/>
      <c r="I15" s="23"/>
      <c r="J15" s="12"/>
    </row>
    <row r="16" spans="1:10" x14ac:dyDescent="0.25">
      <c r="A16" s="1" t="s">
        <v>7</v>
      </c>
      <c r="B16" s="1" t="s">
        <v>15</v>
      </c>
      <c r="C16" s="38">
        <v>-231333</v>
      </c>
      <c r="D16" s="38">
        <v>126575</v>
      </c>
      <c r="E16" s="38">
        <v>420258</v>
      </c>
      <c r="F16" s="38">
        <v>204000</v>
      </c>
      <c r="G16" s="39">
        <f t="shared" si="0"/>
        <v>519500</v>
      </c>
      <c r="H16" s="9"/>
      <c r="I16" s="23"/>
      <c r="J16" s="12"/>
    </row>
    <row r="17" spans="1:10" x14ac:dyDescent="0.25">
      <c r="A17" s="1" t="s">
        <v>7</v>
      </c>
      <c r="B17" s="1" t="s">
        <v>16</v>
      </c>
      <c r="C17" s="38">
        <v>926900</v>
      </c>
      <c r="D17" s="38">
        <v>672400</v>
      </c>
      <c r="E17" s="38">
        <v>672400</v>
      </c>
      <c r="F17" s="38">
        <v>672400</v>
      </c>
      <c r="G17" s="39">
        <f t="shared" si="0"/>
        <v>2944100</v>
      </c>
      <c r="H17" s="9"/>
      <c r="I17" s="23"/>
      <c r="J17" s="12"/>
    </row>
    <row r="18" spans="1:10" x14ac:dyDescent="0.25">
      <c r="A18" s="1" t="s">
        <v>7</v>
      </c>
      <c r="B18" s="1" t="s">
        <v>17</v>
      </c>
      <c r="C18" s="38">
        <v>584090</v>
      </c>
      <c r="D18" s="38">
        <v>1498308</v>
      </c>
      <c r="E18" s="38">
        <v>748308</v>
      </c>
      <c r="F18" s="38">
        <v>748308</v>
      </c>
      <c r="G18" s="39">
        <f t="shared" si="0"/>
        <v>3579014</v>
      </c>
      <c r="H18" s="9"/>
      <c r="I18" s="23"/>
      <c r="J18" s="12"/>
    </row>
    <row r="19" spans="1:10" x14ac:dyDescent="0.25">
      <c r="A19" s="1" t="s">
        <v>7</v>
      </c>
      <c r="B19" s="1" t="s">
        <v>18</v>
      </c>
      <c r="C19" s="38">
        <v>500000</v>
      </c>
      <c r="D19" s="38">
        <v>500000</v>
      </c>
      <c r="E19" s="38">
        <v>500000</v>
      </c>
      <c r="F19" s="38">
        <v>500000</v>
      </c>
      <c r="G19" s="39">
        <f t="shared" si="0"/>
        <v>2000000</v>
      </c>
      <c r="H19" s="9"/>
      <c r="I19" s="23"/>
      <c r="J19" s="12"/>
    </row>
    <row r="20" spans="1:10" x14ac:dyDescent="0.25">
      <c r="A20" s="1" t="s">
        <v>7</v>
      </c>
      <c r="B20" s="1" t="s">
        <v>19</v>
      </c>
      <c r="C20" s="38">
        <v>0</v>
      </c>
      <c r="D20" s="38">
        <v>5000000</v>
      </c>
      <c r="E20" s="38">
        <v>5000000</v>
      </c>
      <c r="F20" s="38">
        <v>0</v>
      </c>
      <c r="G20" s="39">
        <f t="shared" si="0"/>
        <v>10000000</v>
      </c>
      <c r="H20" s="9"/>
      <c r="I20" s="23"/>
      <c r="J20" s="12"/>
    </row>
    <row r="21" spans="1:10" x14ac:dyDescent="0.25">
      <c r="A21" s="1" t="s">
        <v>7</v>
      </c>
      <c r="B21" s="1" t="s">
        <v>20</v>
      </c>
      <c r="C21" s="38">
        <v>1500000</v>
      </c>
      <c r="D21" s="38">
        <v>1500000</v>
      </c>
      <c r="E21" s="38">
        <v>1500000</v>
      </c>
      <c r="F21" s="38">
        <v>1500000</v>
      </c>
      <c r="G21" s="39">
        <f t="shared" si="0"/>
        <v>6000000</v>
      </c>
      <c r="H21" s="9"/>
      <c r="I21" s="23"/>
      <c r="J21" s="12"/>
    </row>
    <row r="22" spans="1:10" x14ac:dyDescent="0.25">
      <c r="A22" s="1" t="s">
        <v>7</v>
      </c>
      <c r="B22" s="1" t="s">
        <v>95</v>
      </c>
      <c r="C22" s="38">
        <v>0</v>
      </c>
      <c r="D22" s="38">
        <v>0</v>
      </c>
      <c r="E22" s="38">
        <v>0</v>
      </c>
      <c r="F22" s="38">
        <v>597211.44000005722</v>
      </c>
      <c r="G22" s="39">
        <f t="shared" si="0"/>
        <v>597211.44000005722</v>
      </c>
      <c r="H22" s="22"/>
      <c r="I22" s="23"/>
      <c r="J22" s="12"/>
    </row>
    <row r="23" spans="1:10" x14ac:dyDescent="0.25">
      <c r="A23" s="4" t="s">
        <v>21</v>
      </c>
      <c r="B23" s="4" t="s">
        <v>22</v>
      </c>
      <c r="C23" s="40">
        <v>0</v>
      </c>
      <c r="D23" s="40">
        <v>2500100</v>
      </c>
      <c r="E23" s="40">
        <v>0</v>
      </c>
      <c r="F23" s="40">
        <v>0</v>
      </c>
      <c r="G23" s="41">
        <f t="shared" si="0"/>
        <v>2500100</v>
      </c>
      <c r="H23" s="17"/>
      <c r="I23" s="23"/>
      <c r="J23" s="12"/>
    </row>
    <row r="24" spans="1:10" x14ac:dyDescent="0.25">
      <c r="A24" s="1" t="s">
        <v>21</v>
      </c>
      <c r="B24" s="1" t="s">
        <v>23</v>
      </c>
      <c r="C24" s="38">
        <v>92373</v>
      </c>
      <c r="D24" s="38">
        <v>0</v>
      </c>
      <c r="E24" s="38">
        <v>0</v>
      </c>
      <c r="F24" s="38">
        <v>0</v>
      </c>
      <c r="G24" s="39">
        <f t="shared" si="0"/>
        <v>92373</v>
      </c>
      <c r="H24" s="9"/>
      <c r="I24" s="23"/>
      <c r="J24" s="12"/>
    </row>
    <row r="25" spans="1:10" x14ac:dyDescent="0.25">
      <c r="A25" s="5" t="s">
        <v>21</v>
      </c>
      <c r="B25" s="5" t="s">
        <v>24</v>
      </c>
      <c r="C25" s="42">
        <v>0</v>
      </c>
      <c r="D25" s="42">
        <v>2051732.54</v>
      </c>
      <c r="E25" s="42">
        <v>0</v>
      </c>
      <c r="F25" s="42">
        <v>0</v>
      </c>
      <c r="G25" s="43">
        <f t="shared" si="0"/>
        <v>2051732.54</v>
      </c>
      <c r="H25" s="17"/>
      <c r="I25" s="23"/>
      <c r="J25" s="12"/>
    </row>
    <row r="26" spans="1:10" x14ac:dyDescent="0.25">
      <c r="A26" s="1" t="s">
        <v>80</v>
      </c>
      <c r="B26" s="1" t="s">
        <v>25</v>
      </c>
      <c r="C26" s="38">
        <v>7825833.9900000002</v>
      </c>
      <c r="D26" s="38">
        <v>6713078.5499999998</v>
      </c>
      <c r="E26" s="38">
        <v>907063.37</v>
      </c>
      <c r="F26" s="38">
        <v>0</v>
      </c>
      <c r="G26" s="39">
        <f t="shared" si="0"/>
        <v>15445975.909999998</v>
      </c>
      <c r="H26" s="9"/>
      <c r="I26" s="23"/>
      <c r="J26" s="12"/>
    </row>
    <row r="27" spans="1:10" x14ac:dyDescent="0.25">
      <c r="A27" s="2" t="s">
        <v>81</v>
      </c>
      <c r="B27" s="2" t="s">
        <v>26</v>
      </c>
      <c r="C27" s="44">
        <v>200000</v>
      </c>
      <c r="D27" s="44">
        <f>550000-366880.4</f>
        <v>183119.59999999998</v>
      </c>
      <c r="E27" s="44">
        <v>0</v>
      </c>
      <c r="F27" s="44">
        <v>0</v>
      </c>
      <c r="G27" s="39">
        <f t="shared" si="0"/>
        <v>383119.6</v>
      </c>
      <c r="H27" s="9"/>
      <c r="I27" s="24" t="s">
        <v>100</v>
      </c>
      <c r="J27" s="13">
        <v>-366880.4</v>
      </c>
    </row>
    <row r="28" spans="1:10" x14ac:dyDescent="0.25">
      <c r="A28" s="2" t="s">
        <v>81</v>
      </c>
      <c r="B28" s="2" t="s">
        <v>27</v>
      </c>
      <c r="C28" s="44">
        <v>0</v>
      </c>
      <c r="D28" s="44">
        <v>200000</v>
      </c>
      <c r="E28" s="44">
        <v>0</v>
      </c>
      <c r="F28" s="44">
        <v>366880.4</v>
      </c>
      <c r="G28" s="39">
        <f t="shared" si="0"/>
        <v>566880.4</v>
      </c>
      <c r="H28" s="9"/>
      <c r="I28" s="24" t="s">
        <v>99</v>
      </c>
      <c r="J28" s="13">
        <v>366880.4</v>
      </c>
    </row>
    <row r="29" spans="1:10" x14ac:dyDescent="0.25">
      <c r="A29" s="1" t="s">
        <v>81</v>
      </c>
      <c r="B29" s="1" t="s">
        <v>28</v>
      </c>
      <c r="C29" s="38">
        <v>0</v>
      </c>
      <c r="D29" s="38">
        <v>170000</v>
      </c>
      <c r="E29" s="38">
        <f>1530000-423556.33</f>
        <v>1106443.67</v>
      </c>
      <c r="F29" s="38">
        <v>0</v>
      </c>
      <c r="G29" s="39">
        <f t="shared" si="0"/>
        <v>1276443.67</v>
      </c>
      <c r="H29" s="9"/>
      <c r="I29" s="23"/>
      <c r="J29" s="12"/>
    </row>
    <row r="30" spans="1:10" x14ac:dyDescent="0.25">
      <c r="A30" s="1" t="s">
        <v>81</v>
      </c>
      <c r="B30" s="1" t="s">
        <v>29</v>
      </c>
      <c r="C30" s="38">
        <v>0</v>
      </c>
      <c r="D30" s="38">
        <v>50000</v>
      </c>
      <c r="E30" s="38">
        <f>292936.63-1548.05</f>
        <v>291388.58</v>
      </c>
      <c r="F30" s="38">
        <v>0</v>
      </c>
      <c r="G30" s="39">
        <f t="shared" si="0"/>
        <v>341388.58</v>
      </c>
      <c r="H30" s="9"/>
      <c r="I30" s="23"/>
      <c r="J30" s="12"/>
    </row>
    <row r="31" spans="1:10" x14ac:dyDescent="0.25">
      <c r="A31" s="1" t="s">
        <v>81</v>
      </c>
      <c r="B31" s="1" t="s">
        <v>30</v>
      </c>
      <c r="C31" s="38">
        <v>0</v>
      </c>
      <c r="D31" s="38">
        <v>0</v>
      </c>
      <c r="E31" s="38">
        <v>200000</v>
      </c>
      <c r="F31" s="38">
        <f>900000-78322.24</f>
        <v>821677.76</v>
      </c>
      <c r="G31" s="39">
        <f t="shared" si="0"/>
        <v>1021677.76</v>
      </c>
      <c r="H31" s="9"/>
      <c r="I31" s="23"/>
      <c r="J31" s="12"/>
    </row>
    <row r="32" spans="1:10" x14ac:dyDescent="0.25">
      <c r="A32" s="1" t="s">
        <v>81</v>
      </c>
      <c r="B32" s="1" t="s">
        <v>31</v>
      </c>
      <c r="C32" s="38">
        <v>0</v>
      </c>
      <c r="D32" s="38">
        <v>1100000</v>
      </c>
      <c r="E32" s="38">
        <v>750000</v>
      </c>
      <c r="F32" s="38">
        <v>0</v>
      </c>
      <c r="G32" s="39">
        <f t="shared" si="0"/>
        <v>1850000</v>
      </c>
      <c r="H32" s="9"/>
      <c r="I32" s="23"/>
      <c r="J32" s="12"/>
    </row>
    <row r="33" spans="1:10" x14ac:dyDescent="0.25">
      <c r="A33" s="1" t="s">
        <v>81</v>
      </c>
      <c r="B33" s="1" t="s">
        <v>32</v>
      </c>
      <c r="C33" s="38">
        <v>0</v>
      </c>
      <c r="D33" s="38">
        <v>0</v>
      </c>
      <c r="E33" s="38">
        <v>0</v>
      </c>
      <c r="F33" s="38">
        <v>7120.359999999986</v>
      </c>
      <c r="G33" s="39">
        <f>SUM(C33:F33)</f>
        <v>7120.359999999986</v>
      </c>
      <c r="H33" s="9"/>
      <c r="I33" s="23"/>
      <c r="J33" s="12"/>
    </row>
    <row r="34" spans="1:10" x14ac:dyDescent="0.25">
      <c r="A34" s="1" t="s">
        <v>81</v>
      </c>
      <c r="B34" s="1" t="s">
        <v>33</v>
      </c>
      <c r="C34" s="38">
        <v>25176.880000000001</v>
      </c>
      <c r="D34" s="38">
        <v>0</v>
      </c>
      <c r="E34" s="38">
        <v>0</v>
      </c>
      <c r="F34" s="38">
        <v>0</v>
      </c>
      <c r="G34" s="39">
        <f>SUM(C34:F34)</f>
        <v>25176.880000000001</v>
      </c>
      <c r="H34" s="9"/>
      <c r="I34" s="23"/>
      <c r="J34" s="12"/>
    </row>
    <row r="35" spans="1:10" x14ac:dyDescent="0.25">
      <c r="A35" s="1" t="s">
        <v>81</v>
      </c>
      <c r="B35" s="1" t="s">
        <v>39</v>
      </c>
      <c r="C35" s="38">
        <f>1400000+2132493.97</f>
        <v>3532493.97</v>
      </c>
      <c r="D35" s="38">
        <v>1638030.23</v>
      </c>
      <c r="E35" s="38">
        <v>0</v>
      </c>
      <c r="F35" s="38">
        <v>0</v>
      </c>
      <c r="G35" s="39">
        <f>SUM(C35:F35)</f>
        <v>5170524.2</v>
      </c>
      <c r="H35" s="9"/>
      <c r="I35" s="23"/>
      <c r="J35" s="12"/>
    </row>
    <row r="36" spans="1:10" x14ac:dyDescent="0.25">
      <c r="A36" s="2" t="s">
        <v>78</v>
      </c>
      <c r="B36" s="2" t="s">
        <v>34</v>
      </c>
      <c r="C36" s="38">
        <v>0</v>
      </c>
      <c r="D36" s="44">
        <f>3000000-500000</f>
        <v>2500000</v>
      </c>
      <c r="E36" s="38">
        <v>0</v>
      </c>
      <c r="F36" s="38">
        <v>0</v>
      </c>
      <c r="G36" s="39">
        <f t="shared" si="0"/>
        <v>2500000</v>
      </c>
      <c r="H36" s="9"/>
      <c r="I36" s="24" t="s">
        <v>101</v>
      </c>
      <c r="J36" s="13">
        <v>-500000</v>
      </c>
    </row>
    <row r="37" spans="1:10" x14ac:dyDescent="0.25">
      <c r="A37" s="1" t="s">
        <v>78</v>
      </c>
      <c r="B37" s="1" t="s">
        <v>35</v>
      </c>
      <c r="C37" s="38">
        <v>928290.01</v>
      </c>
      <c r="D37" s="38">
        <v>0</v>
      </c>
      <c r="E37" s="38">
        <v>3750000</v>
      </c>
      <c r="F37" s="38">
        <v>0</v>
      </c>
      <c r="G37" s="39">
        <f t="shared" si="0"/>
        <v>4678290.01</v>
      </c>
      <c r="H37" s="9"/>
      <c r="I37" s="23"/>
      <c r="J37" s="12"/>
    </row>
    <row r="38" spans="1:10" x14ac:dyDescent="0.25">
      <c r="A38" s="1" t="s">
        <v>78</v>
      </c>
      <c r="B38" s="18" t="s">
        <v>36</v>
      </c>
      <c r="C38" s="38">
        <v>1000000</v>
      </c>
      <c r="D38" s="38">
        <v>1500000</v>
      </c>
      <c r="E38" s="38">
        <v>0</v>
      </c>
      <c r="F38" s="38">
        <v>0</v>
      </c>
      <c r="G38" s="39">
        <f t="shared" si="0"/>
        <v>2500000</v>
      </c>
      <c r="H38" s="9"/>
      <c r="I38" s="23"/>
      <c r="J38" s="12"/>
    </row>
    <row r="39" spans="1:10" x14ac:dyDescent="0.25">
      <c r="A39" s="1" t="s">
        <v>78</v>
      </c>
      <c r="B39" s="1" t="s">
        <v>37</v>
      </c>
      <c r="C39" s="38">
        <v>0</v>
      </c>
      <c r="D39" s="44">
        <f>1000000-673.61</f>
        <v>999326.39</v>
      </c>
      <c r="E39" s="38">
        <v>0</v>
      </c>
      <c r="F39" s="38">
        <v>0</v>
      </c>
      <c r="G39" s="39">
        <f t="shared" si="0"/>
        <v>999326.39</v>
      </c>
      <c r="H39" s="9"/>
      <c r="I39" s="23"/>
      <c r="J39" s="12"/>
    </row>
    <row r="40" spans="1:10" x14ac:dyDescent="0.25">
      <c r="A40" s="1" t="s">
        <v>78</v>
      </c>
      <c r="B40" s="1" t="s">
        <v>38</v>
      </c>
      <c r="C40" s="38">
        <v>264685.34999999998</v>
      </c>
      <c r="D40" s="38">
        <v>0</v>
      </c>
      <c r="E40" s="38">
        <v>0</v>
      </c>
      <c r="F40" s="38">
        <v>0</v>
      </c>
      <c r="G40" s="39">
        <f t="shared" si="0"/>
        <v>264685.34999999998</v>
      </c>
      <c r="H40" s="9"/>
      <c r="I40" s="23"/>
      <c r="J40" s="12"/>
    </row>
    <row r="41" spans="1:10" x14ac:dyDescent="0.25">
      <c r="A41" s="1" t="s">
        <v>78</v>
      </c>
      <c r="B41" s="1" t="s">
        <v>40</v>
      </c>
      <c r="C41" s="38">
        <v>700000</v>
      </c>
      <c r="D41" s="38">
        <v>400000</v>
      </c>
      <c r="E41" s="38">
        <v>0</v>
      </c>
      <c r="F41" s="38">
        <v>0</v>
      </c>
      <c r="G41" s="39">
        <f t="shared" si="0"/>
        <v>1100000</v>
      </c>
      <c r="H41" s="9"/>
      <c r="I41" s="23"/>
      <c r="J41" s="12"/>
    </row>
    <row r="42" spans="1:10" x14ac:dyDescent="0.25">
      <c r="A42" s="1" t="s">
        <v>78</v>
      </c>
      <c r="B42" s="1" t="s">
        <v>41</v>
      </c>
      <c r="C42" s="38">
        <v>173205.17</v>
      </c>
      <c r="D42" s="38">
        <v>0</v>
      </c>
      <c r="E42" s="38">
        <v>0</v>
      </c>
      <c r="F42" s="38">
        <v>0</v>
      </c>
      <c r="G42" s="39">
        <f t="shared" si="0"/>
        <v>173205.17</v>
      </c>
      <c r="H42" s="9"/>
      <c r="I42" s="23"/>
      <c r="J42" s="12"/>
    </row>
    <row r="43" spans="1:10" ht="17.25" x14ac:dyDescent="0.25">
      <c r="A43" s="2" t="s">
        <v>78</v>
      </c>
      <c r="B43" s="2" t="s">
        <v>43</v>
      </c>
      <c r="C43" s="44">
        <v>110358.70999999999</v>
      </c>
      <c r="D43" s="44">
        <f>132493.77</f>
        <v>132493.76999999999</v>
      </c>
      <c r="E43" s="44">
        <f>4407495+92373+100000+255000</f>
        <v>4854868</v>
      </c>
      <c r="F43" s="44">
        <f>1949866.77+43012.87+500000+665795.78+400000</f>
        <v>3558675.42</v>
      </c>
      <c r="G43" s="39">
        <f t="shared" ref="G43:G44" si="1">SUM(C43:F43)</f>
        <v>8656395.9000000004</v>
      </c>
      <c r="H43" s="25"/>
      <c r="I43" s="24" t="s">
        <v>102</v>
      </c>
      <c r="J43" s="13">
        <f>-(J36+J77+J80)</f>
        <v>1565795.78</v>
      </c>
    </row>
    <row r="44" spans="1:10" x14ac:dyDescent="0.25">
      <c r="A44" s="1" t="s">
        <v>78</v>
      </c>
      <c r="B44" s="1" t="s">
        <v>44</v>
      </c>
      <c r="C44" s="38">
        <v>0</v>
      </c>
      <c r="D44" s="38">
        <v>2584397.4500000002</v>
      </c>
      <c r="E44" s="38">
        <f>1750000</f>
        <v>1750000</v>
      </c>
      <c r="F44" s="38">
        <v>0</v>
      </c>
      <c r="G44" s="39">
        <f t="shared" si="1"/>
        <v>4334397.45</v>
      </c>
      <c r="H44" s="9"/>
      <c r="I44" s="23"/>
      <c r="J44" s="12"/>
    </row>
    <row r="45" spans="1:10" ht="17.25" x14ac:dyDescent="0.25">
      <c r="A45" s="1" t="s">
        <v>88</v>
      </c>
      <c r="B45" s="1" t="s">
        <v>42</v>
      </c>
      <c r="C45" s="38">
        <v>2000000</v>
      </c>
      <c r="D45" s="38">
        <v>0</v>
      </c>
      <c r="E45" s="38">
        <f>4000000+1307627-255000</f>
        <v>5052627</v>
      </c>
      <c r="F45" s="38">
        <v>0</v>
      </c>
      <c r="G45" s="39">
        <f>SUM(C45:F45)</f>
        <v>7052627</v>
      </c>
      <c r="H45" s="25"/>
      <c r="I45" s="26"/>
      <c r="J45" s="27"/>
    </row>
    <row r="46" spans="1:10" x14ac:dyDescent="0.25">
      <c r="A46" s="1" t="s">
        <v>79</v>
      </c>
      <c r="B46" s="1" t="s">
        <v>77</v>
      </c>
      <c r="C46" s="38">
        <v>651876</v>
      </c>
      <c r="D46" s="38">
        <v>0</v>
      </c>
      <c r="E46" s="38">
        <v>0</v>
      </c>
      <c r="F46" s="38">
        <v>0</v>
      </c>
      <c r="G46" s="39">
        <f t="shared" si="0"/>
        <v>651876</v>
      </c>
      <c r="H46" s="9"/>
      <c r="I46" s="23"/>
      <c r="J46" s="12"/>
    </row>
    <row r="47" spans="1:10" x14ac:dyDescent="0.25">
      <c r="A47" s="4" t="s">
        <v>45</v>
      </c>
      <c r="B47" s="4" t="s">
        <v>46</v>
      </c>
      <c r="C47" s="40">
        <v>100000</v>
      </c>
      <c r="D47" s="40">
        <v>0</v>
      </c>
      <c r="E47" s="40">
        <v>0</v>
      </c>
      <c r="F47" s="40">
        <v>0</v>
      </c>
      <c r="G47" s="41">
        <f t="shared" si="0"/>
        <v>100000</v>
      </c>
      <c r="H47" s="17"/>
      <c r="I47" s="23"/>
      <c r="J47" s="12"/>
    </row>
    <row r="48" spans="1:10" x14ac:dyDescent="0.25">
      <c r="A48" s="1" t="s">
        <v>45</v>
      </c>
      <c r="B48" s="1" t="s">
        <v>47</v>
      </c>
      <c r="C48" s="38">
        <v>2800000</v>
      </c>
      <c r="D48" s="38">
        <v>0</v>
      </c>
      <c r="E48" s="38">
        <v>0</v>
      </c>
      <c r="F48" s="38">
        <v>0</v>
      </c>
      <c r="G48" s="39">
        <f t="shared" si="0"/>
        <v>2800000</v>
      </c>
      <c r="H48" s="9"/>
      <c r="I48" s="23"/>
      <c r="J48" s="12"/>
    </row>
    <row r="49" spans="1:10" x14ac:dyDescent="0.25">
      <c r="A49" s="1" t="s">
        <v>45</v>
      </c>
      <c r="B49" s="1" t="s">
        <v>48</v>
      </c>
      <c r="C49" s="38">
        <v>2000000</v>
      </c>
      <c r="D49" s="38">
        <v>0</v>
      </c>
      <c r="E49" s="38">
        <v>0</v>
      </c>
      <c r="F49" s="38">
        <v>0</v>
      </c>
      <c r="G49" s="39">
        <f t="shared" si="0"/>
        <v>2000000</v>
      </c>
      <c r="H49" s="9"/>
      <c r="I49" s="23"/>
      <c r="J49" s="12"/>
    </row>
    <row r="50" spans="1:10" x14ac:dyDescent="0.25">
      <c r="A50" s="1" t="s">
        <v>45</v>
      </c>
      <c r="B50" s="1" t="s">
        <v>49</v>
      </c>
      <c r="C50" s="38">
        <v>1000000</v>
      </c>
      <c r="D50" s="38">
        <v>0</v>
      </c>
      <c r="E50" s="38">
        <v>0</v>
      </c>
      <c r="F50" s="38">
        <v>0</v>
      </c>
      <c r="G50" s="39">
        <f t="shared" si="0"/>
        <v>1000000</v>
      </c>
      <c r="H50" s="9"/>
      <c r="I50" s="23"/>
      <c r="J50" s="12"/>
    </row>
    <row r="51" spans="1:10" x14ac:dyDescent="0.25">
      <c r="A51" s="1" t="s">
        <v>45</v>
      </c>
      <c r="B51" s="1" t="s">
        <v>50</v>
      </c>
      <c r="C51" s="38">
        <v>1000000</v>
      </c>
      <c r="D51" s="38">
        <v>0</v>
      </c>
      <c r="E51" s="38">
        <v>0</v>
      </c>
      <c r="F51" s="38">
        <v>0</v>
      </c>
      <c r="G51" s="39">
        <f t="shared" si="0"/>
        <v>1000000</v>
      </c>
      <c r="H51" s="9"/>
      <c r="I51" s="23"/>
      <c r="J51" s="12"/>
    </row>
    <row r="52" spans="1:10" x14ac:dyDescent="0.25">
      <c r="A52" s="1" t="s">
        <v>45</v>
      </c>
      <c r="B52" s="1" t="s">
        <v>51</v>
      </c>
      <c r="C52" s="38">
        <v>1000000</v>
      </c>
      <c r="D52" s="38">
        <v>0</v>
      </c>
      <c r="E52" s="38">
        <v>0</v>
      </c>
      <c r="F52" s="38">
        <v>0</v>
      </c>
      <c r="G52" s="39">
        <f t="shared" si="0"/>
        <v>1000000</v>
      </c>
      <c r="H52" s="9"/>
      <c r="I52" s="23"/>
      <c r="J52" s="12"/>
    </row>
    <row r="53" spans="1:10" x14ac:dyDescent="0.25">
      <c r="A53" s="1" t="s">
        <v>45</v>
      </c>
      <c r="B53" s="1" t="s">
        <v>52</v>
      </c>
      <c r="C53" s="38">
        <v>1000000</v>
      </c>
      <c r="D53" s="38">
        <v>0</v>
      </c>
      <c r="E53" s="38">
        <v>0</v>
      </c>
      <c r="F53" s="38">
        <v>0</v>
      </c>
      <c r="G53" s="39">
        <f t="shared" si="0"/>
        <v>1000000</v>
      </c>
      <c r="H53" s="9"/>
      <c r="I53" s="23"/>
      <c r="J53" s="12"/>
    </row>
    <row r="54" spans="1:10" x14ac:dyDescent="0.25">
      <c r="A54" s="1" t="s">
        <v>45</v>
      </c>
      <c r="B54" s="1" t="s">
        <v>53</v>
      </c>
      <c r="C54" s="38">
        <v>1000000</v>
      </c>
      <c r="D54" s="38">
        <v>0</v>
      </c>
      <c r="E54" s="38">
        <v>0</v>
      </c>
      <c r="F54" s="38">
        <v>0</v>
      </c>
      <c r="G54" s="39">
        <f t="shared" si="0"/>
        <v>1000000</v>
      </c>
      <c r="H54" s="9"/>
      <c r="I54" s="23"/>
      <c r="J54" s="12"/>
    </row>
    <row r="55" spans="1:10" x14ac:dyDescent="0.25">
      <c r="A55" s="1" t="s">
        <v>45</v>
      </c>
      <c r="B55" s="1" t="s">
        <v>54</v>
      </c>
      <c r="C55" s="38">
        <v>1000000</v>
      </c>
      <c r="D55" s="38">
        <v>0</v>
      </c>
      <c r="E55" s="38">
        <v>0</v>
      </c>
      <c r="F55" s="38">
        <v>0</v>
      </c>
      <c r="G55" s="39">
        <f t="shared" si="0"/>
        <v>1000000</v>
      </c>
      <c r="H55" s="9"/>
      <c r="I55" s="23"/>
      <c r="J55" s="12"/>
    </row>
    <row r="56" spans="1:10" x14ac:dyDescent="0.25">
      <c r="A56" s="1" t="s">
        <v>45</v>
      </c>
      <c r="B56" s="1" t="s">
        <v>55</v>
      </c>
      <c r="C56" s="38">
        <v>1000000</v>
      </c>
      <c r="D56" s="38">
        <v>0</v>
      </c>
      <c r="E56" s="38">
        <v>0</v>
      </c>
      <c r="F56" s="38">
        <v>0</v>
      </c>
      <c r="G56" s="39">
        <f t="shared" si="0"/>
        <v>1000000</v>
      </c>
      <c r="H56" s="9"/>
      <c r="I56" s="23"/>
      <c r="J56" s="12"/>
    </row>
    <row r="57" spans="1:10" x14ac:dyDescent="0.25">
      <c r="A57" s="1" t="s">
        <v>45</v>
      </c>
      <c r="B57" s="1" t="s">
        <v>86</v>
      </c>
      <c r="C57" s="38">
        <v>2000000</v>
      </c>
      <c r="D57" s="38">
        <v>0</v>
      </c>
      <c r="E57" s="38">
        <v>0</v>
      </c>
      <c r="F57" s="38">
        <v>0</v>
      </c>
      <c r="G57" s="39">
        <f t="shared" si="0"/>
        <v>2000000</v>
      </c>
      <c r="H57" s="9"/>
      <c r="I57" s="23"/>
      <c r="J57" s="12"/>
    </row>
    <row r="58" spans="1:10" x14ac:dyDescent="0.25">
      <c r="A58" s="1" t="s">
        <v>45</v>
      </c>
      <c r="B58" s="1" t="s">
        <v>56</v>
      </c>
      <c r="C58" s="38">
        <v>1000000</v>
      </c>
      <c r="D58" s="38">
        <v>0</v>
      </c>
      <c r="E58" s="38">
        <v>0</v>
      </c>
      <c r="F58" s="38">
        <v>0</v>
      </c>
      <c r="G58" s="39">
        <f t="shared" si="0"/>
        <v>1000000</v>
      </c>
      <c r="H58" s="9"/>
      <c r="I58" s="23"/>
      <c r="J58" s="12"/>
    </row>
    <row r="59" spans="1:10" x14ac:dyDescent="0.25">
      <c r="A59" s="1" t="s">
        <v>45</v>
      </c>
      <c r="B59" s="1" t="s">
        <v>57</v>
      </c>
      <c r="C59" s="38">
        <v>10500000</v>
      </c>
      <c r="D59" s="38">
        <v>5125000</v>
      </c>
      <c r="E59" s="38">
        <v>0</v>
      </c>
      <c r="F59" s="38">
        <v>0</v>
      </c>
      <c r="G59" s="39">
        <f t="shared" si="0"/>
        <v>15625000</v>
      </c>
      <c r="H59" s="9"/>
      <c r="I59" s="23"/>
      <c r="J59" s="12"/>
    </row>
    <row r="60" spans="1:10" x14ac:dyDescent="0.25">
      <c r="A60" s="1" t="s">
        <v>45</v>
      </c>
      <c r="B60" s="1" t="s">
        <v>58</v>
      </c>
      <c r="C60" s="38">
        <v>0</v>
      </c>
      <c r="D60" s="38">
        <v>4000000</v>
      </c>
      <c r="E60" s="38">
        <v>0</v>
      </c>
      <c r="F60" s="38">
        <v>0</v>
      </c>
      <c r="G60" s="39">
        <f t="shared" si="0"/>
        <v>4000000</v>
      </c>
      <c r="H60" s="9"/>
      <c r="I60" s="23"/>
      <c r="J60" s="12"/>
    </row>
    <row r="61" spans="1:10" x14ac:dyDescent="0.25">
      <c r="A61" s="1" t="s">
        <v>45</v>
      </c>
      <c r="B61" s="1" t="s">
        <v>59</v>
      </c>
      <c r="C61" s="38">
        <v>5000000</v>
      </c>
      <c r="D61" s="38">
        <v>0</v>
      </c>
      <c r="E61" s="38">
        <v>0</v>
      </c>
      <c r="F61" s="38">
        <v>0</v>
      </c>
      <c r="G61" s="39">
        <f t="shared" ref="G61:G81" si="2">SUM(C61:F61)</f>
        <v>5000000</v>
      </c>
      <c r="H61" s="9"/>
      <c r="I61" s="23"/>
      <c r="J61" s="12"/>
    </row>
    <row r="62" spans="1:10" x14ac:dyDescent="0.25">
      <c r="A62" s="1" t="s">
        <v>45</v>
      </c>
      <c r="B62" s="1" t="s">
        <v>60</v>
      </c>
      <c r="C62" s="38">
        <v>0</v>
      </c>
      <c r="D62" s="38">
        <v>8900000</v>
      </c>
      <c r="E62" s="38">
        <v>0</v>
      </c>
      <c r="F62" s="38">
        <v>0</v>
      </c>
      <c r="G62" s="39">
        <f t="shared" si="2"/>
        <v>8900000</v>
      </c>
      <c r="H62" s="9"/>
      <c r="I62" s="23"/>
      <c r="J62" s="12"/>
    </row>
    <row r="63" spans="1:10" x14ac:dyDescent="0.25">
      <c r="A63" s="1" t="s">
        <v>45</v>
      </c>
      <c r="B63" s="1" t="s">
        <v>61</v>
      </c>
      <c r="C63" s="38">
        <v>0</v>
      </c>
      <c r="D63" s="38">
        <v>2100000</v>
      </c>
      <c r="E63" s="38">
        <v>0</v>
      </c>
      <c r="F63" s="38">
        <v>0</v>
      </c>
      <c r="G63" s="39">
        <f t="shared" si="2"/>
        <v>2100000</v>
      </c>
      <c r="H63" s="9"/>
      <c r="I63" s="23"/>
      <c r="J63" s="12"/>
    </row>
    <row r="64" spans="1:10" x14ac:dyDescent="0.25">
      <c r="A64" s="1" t="s">
        <v>45</v>
      </c>
      <c r="B64" s="1" t="s">
        <v>62</v>
      </c>
      <c r="C64" s="38">
        <v>0</v>
      </c>
      <c r="D64" s="38">
        <v>478811</v>
      </c>
      <c r="E64" s="38">
        <v>0</v>
      </c>
      <c r="F64" s="38">
        <v>0</v>
      </c>
      <c r="G64" s="39">
        <f t="shared" si="2"/>
        <v>478811</v>
      </c>
      <c r="H64" s="9"/>
      <c r="I64" s="23"/>
      <c r="J64" s="12"/>
    </row>
    <row r="65" spans="1:10" x14ac:dyDescent="0.25">
      <c r="A65" s="1" t="s">
        <v>45</v>
      </c>
      <c r="B65" s="1" t="s">
        <v>63</v>
      </c>
      <c r="C65" s="38">
        <v>999900</v>
      </c>
      <c r="D65" s="38">
        <v>0</v>
      </c>
      <c r="E65" s="38">
        <v>0</v>
      </c>
      <c r="F65" s="38">
        <v>0</v>
      </c>
      <c r="G65" s="39">
        <f t="shared" si="2"/>
        <v>999900</v>
      </c>
      <c r="H65" s="9"/>
      <c r="I65" s="23"/>
      <c r="J65" s="12"/>
    </row>
    <row r="66" spans="1:10" x14ac:dyDescent="0.25">
      <c r="A66" s="1" t="s">
        <v>45</v>
      </c>
      <c r="B66" s="1" t="s">
        <v>64</v>
      </c>
      <c r="C66" s="38">
        <v>3000000</v>
      </c>
      <c r="D66" s="38">
        <v>500000</v>
      </c>
      <c r="E66" s="38">
        <v>0</v>
      </c>
      <c r="F66" s="38">
        <v>0</v>
      </c>
      <c r="G66" s="39">
        <f t="shared" si="2"/>
        <v>3500000</v>
      </c>
      <c r="H66" s="9"/>
      <c r="I66" s="23"/>
      <c r="J66" s="12"/>
    </row>
    <row r="67" spans="1:10" x14ac:dyDescent="0.25">
      <c r="A67" s="1" t="s">
        <v>45</v>
      </c>
      <c r="B67" s="1" t="s">
        <v>85</v>
      </c>
      <c r="C67" s="38">
        <v>0</v>
      </c>
      <c r="D67" s="38">
        <v>2500000</v>
      </c>
      <c r="E67" s="38">
        <v>1000000</v>
      </c>
      <c r="F67" s="38">
        <v>0</v>
      </c>
      <c r="G67" s="39">
        <f t="shared" si="2"/>
        <v>3500000</v>
      </c>
      <c r="H67" s="9"/>
      <c r="I67" s="23"/>
      <c r="J67" s="12"/>
    </row>
    <row r="68" spans="1:10" x14ac:dyDescent="0.25">
      <c r="A68" s="1" t="s">
        <v>45</v>
      </c>
      <c r="B68" s="1" t="s">
        <v>82</v>
      </c>
      <c r="C68" s="38">
        <v>0</v>
      </c>
      <c r="D68" s="38">
        <v>0</v>
      </c>
      <c r="E68" s="38">
        <v>2000000</v>
      </c>
      <c r="F68" s="38">
        <v>0</v>
      </c>
      <c r="G68" s="39">
        <f t="shared" si="2"/>
        <v>2000000</v>
      </c>
      <c r="H68" s="14"/>
      <c r="I68" s="23"/>
      <c r="J68" s="12"/>
    </row>
    <row r="69" spans="1:10" x14ac:dyDescent="0.25">
      <c r="A69" s="2" t="s">
        <v>45</v>
      </c>
      <c r="B69" s="2" t="s">
        <v>105</v>
      </c>
      <c r="C69" s="38">
        <v>0</v>
      </c>
      <c r="D69" s="38">
        <v>0</v>
      </c>
      <c r="E69" s="44">
        <f>4000000-3000791</f>
        <v>999209</v>
      </c>
      <c r="F69" s="38">
        <v>0</v>
      </c>
      <c r="G69" s="39">
        <f t="shared" si="2"/>
        <v>999209</v>
      </c>
      <c r="H69" s="9"/>
      <c r="I69" s="24" t="s">
        <v>103</v>
      </c>
      <c r="J69" s="13">
        <f>-(4000000-999209)</f>
        <v>-3000791</v>
      </c>
    </row>
    <row r="70" spans="1:10" x14ac:dyDescent="0.25">
      <c r="A70" s="2" t="s">
        <v>45</v>
      </c>
      <c r="B70" s="2" t="s">
        <v>84</v>
      </c>
      <c r="C70" s="38">
        <v>0</v>
      </c>
      <c r="D70" s="38">
        <v>0</v>
      </c>
      <c r="E70" s="44">
        <f>3131770+3000791</f>
        <v>6132561</v>
      </c>
      <c r="F70" s="38">
        <v>0</v>
      </c>
      <c r="G70" s="39">
        <f t="shared" si="2"/>
        <v>6132561</v>
      </c>
      <c r="H70" s="21"/>
      <c r="I70" s="24" t="s">
        <v>104</v>
      </c>
      <c r="J70" s="13">
        <v>3000791</v>
      </c>
    </row>
    <row r="71" spans="1:10" x14ac:dyDescent="0.25">
      <c r="A71" s="4" t="s">
        <v>65</v>
      </c>
      <c r="B71" s="4" t="s">
        <v>83</v>
      </c>
      <c r="C71" s="40">
        <v>0</v>
      </c>
      <c r="D71" s="40">
        <v>0</v>
      </c>
      <c r="E71" s="40">
        <v>1536398.1099999999</v>
      </c>
      <c r="F71" s="40">
        <v>0</v>
      </c>
      <c r="G71" s="41">
        <v>1536398.1099999999</v>
      </c>
      <c r="H71" s="14"/>
      <c r="I71" s="23"/>
      <c r="J71" s="12"/>
    </row>
    <row r="72" spans="1:10" x14ac:dyDescent="0.25">
      <c r="A72" s="1" t="s">
        <v>65</v>
      </c>
      <c r="B72" s="1" t="s">
        <v>66</v>
      </c>
      <c r="C72" s="45">
        <v>23383.200000000001</v>
      </c>
      <c r="D72" s="45">
        <v>0</v>
      </c>
      <c r="E72" s="45">
        <v>0</v>
      </c>
      <c r="F72" s="45">
        <v>0</v>
      </c>
      <c r="G72" s="46">
        <f t="shared" si="2"/>
        <v>23383.200000000001</v>
      </c>
      <c r="H72" s="17"/>
      <c r="I72" s="23"/>
      <c r="J72" s="12"/>
    </row>
    <row r="73" spans="1:10" x14ac:dyDescent="0.25">
      <c r="A73" s="1" t="s">
        <v>65</v>
      </c>
      <c r="B73" s="1" t="s">
        <v>93</v>
      </c>
      <c r="C73" s="45">
        <f>80000-23383.2</f>
        <v>56616.800000000003</v>
      </c>
      <c r="D73" s="47">
        <v>0</v>
      </c>
      <c r="E73" s="47">
        <v>0</v>
      </c>
      <c r="F73" s="47">
        <v>0</v>
      </c>
      <c r="G73" s="46">
        <f t="shared" si="2"/>
        <v>56616.800000000003</v>
      </c>
      <c r="H73" s="17"/>
      <c r="I73" s="23"/>
      <c r="J73" s="12"/>
    </row>
    <row r="74" spans="1:10" x14ac:dyDescent="0.25">
      <c r="A74" s="28" t="s">
        <v>67</v>
      </c>
      <c r="B74" s="28" t="s">
        <v>68</v>
      </c>
      <c r="C74" s="48">
        <v>10000000</v>
      </c>
      <c r="D74" s="48">
        <v>7000000</v>
      </c>
      <c r="E74" s="48">
        <v>0</v>
      </c>
      <c r="F74" s="48">
        <v>0</v>
      </c>
      <c r="G74" s="49">
        <f t="shared" si="2"/>
        <v>17000000</v>
      </c>
      <c r="H74" s="17"/>
      <c r="I74" s="23"/>
      <c r="J74" s="12"/>
    </row>
    <row r="75" spans="1:10" x14ac:dyDescent="0.25">
      <c r="A75" s="1" t="s">
        <v>90</v>
      </c>
      <c r="B75" s="1" t="s">
        <v>91</v>
      </c>
      <c r="C75" s="45">
        <v>225000</v>
      </c>
      <c r="D75" s="45">
        <v>375000</v>
      </c>
      <c r="E75" s="45">
        <v>0</v>
      </c>
      <c r="F75" s="45">
        <v>0</v>
      </c>
      <c r="G75" s="50">
        <f t="shared" si="2"/>
        <v>600000</v>
      </c>
      <c r="H75" s="17"/>
      <c r="I75" s="23"/>
      <c r="J75" s="12"/>
    </row>
    <row r="76" spans="1:10" ht="14.45" customHeight="1" x14ac:dyDescent="0.25">
      <c r="A76" s="4" t="s">
        <v>69</v>
      </c>
      <c r="B76" s="4" t="s">
        <v>70</v>
      </c>
      <c r="C76" s="51">
        <v>2000000</v>
      </c>
      <c r="D76" s="51">
        <v>0</v>
      </c>
      <c r="E76" s="51">
        <v>0</v>
      </c>
      <c r="F76" s="51">
        <v>0</v>
      </c>
      <c r="G76" s="52">
        <f t="shared" si="2"/>
        <v>2000000</v>
      </c>
      <c r="H76" s="17"/>
      <c r="I76" s="23"/>
      <c r="J76" s="12"/>
    </row>
    <row r="77" spans="1:10" s="59" customFormat="1" ht="14.45" customHeight="1" x14ac:dyDescent="0.25">
      <c r="A77" s="2" t="s">
        <v>69</v>
      </c>
      <c r="B77" s="2" t="s">
        <v>71</v>
      </c>
      <c r="C77" s="53">
        <v>0</v>
      </c>
      <c r="D77" s="53">
        <v>0</v>
      </c>
      <c r="E77" s="44">
        <f>900000-665795.78</f>
        <v>234204.21999999997</v>
      </c>
      <c r="F77" s="53">
        <v>0</v>
      </c>
      <c r="G77" s="46">
        <f t="shared" si="2"/>
        <v>234204.21999999997</v>
      </c>
      <c r="H77" s="9"/>
      <c r="I77" s="24" t="s">
        <v>101</v>
      </c>
      <c r="J77" s="13">
        <v>-665795.78</v>
      </c>
    </row>
    <row r="78" spans="1:10" ht="14.45" customHeight="1" x14ac:dyDescent="0.25">
      <c r="A78" s="1" t="s">
        <v>69</v>
      </c>
      <c r="B78" s="1" t="s">
        <v>87</v>
      </c>
      <c r="C78" s="36">
        <v>0</v>
      </c>
      <c r="D78" s="36">
        <v>0</v>
      </c>
      <c r="E78" s="36">
        <v>0</v>
      </c>
      <c r="F78" s="36">
        <v>80156.25</v>
      </c>
      <c r="G78" s="46">
        <f t="shared" si="2"/>
        <v>80156.25</v>
      </c>
      <c r="H78" s="9"/>
      <c r="I78" s="23"/>
      <c r="J78" s="12"/>
    </row>
    <row r="79" spans="1:10" ht="14.45" customHeight="1" x14ac:dyDescent="0.25">
      <c r="A79" s="1" t="s">
        <v>69</v>
      </c>
      <c r="B79" s="1" t="s">
        <v>72</v>
      </c>
      <c r="C79" s="36">
        <v>0</v>
      </c>
      <c r="D79" s="36">
        <v>0</v>
      </c>
      <c r="E79" s="36">
        <v>3000000</v>
      </c>
      <c r="F79" s="36">
        <v>0</v>
      </c>
      <c r="G79" s="46">
        <f t="shared" si="2"/>
        <v>3000000</v>
      </c>
      <c r="H79" s="9"/>
      <c r="I79" s="23"/>
      <c r="J79" s="12"/>
    </row>
    <row r="80" spans="1:10" s="59" customFormat="1" ht="14.45" customHeight="1" x14ac:dyDescent="0.25">
      <c r="A80" s="2" t="s">
        <v>69</v>
      </c>
      <c r="B80" s="2" t="s">
        <v>92</v>
      </c>
      <c r="C80" s="53">
        <f>600000-400000</f>
        <v>200000</v>
      </c>
      <c r="D80" s="53">
        <v>0</v>
      </c>
      <c r="E80" s="53">
        <v>0</v>
      </c>
      <c r="F80" s="53">
        <v>0</v>
      </c>
      <c r="G80" s="37">
        <f t="shared" si="2"/>
        <v>200000</v>
      </c>
      <c r="H80" s="9"/>
      <c r="I80" s="24" t="s">
        <v>101</v>
      </c>
      <c r="J80" s="13">
        <v>-400000</v>
      </c>
    </row>
    <row r="81" spans="1:10" ht="14.45" customHeight="1" x14ac:dyDescent="0.25">
      <c r="A81" s="5" t="s">
        <v>69</v>
      </c>
      <c r="B81" s="5" t="s">
        <v>73</v>
      </c>
      <c r="C81" s="54">
        <v>100000</v>
      </c>
      <c r="D81" s="36">
        <v>0</v>
      </c>
      <c r="E81" s="36">
        <v>0</v>
      </c>
      <c r="F81" s="36">
        <v>0</v>
      </c>
      <c r="G81" s="37">
        <f t="shared" si="2"/>
        <v>100000</v>
      </c>
      <c r="H81" s="9"/>
      <c r="I81" s="23"/>
      <c r="J81" s="12"/>
    </row>
    <row r="82" spans="1:10" ht="14.45" customHeight="1" x14ac:dyDescent="0.25">
      <c r="A82" s="1"/>
      <c r="B82" s="2" t="s">
        <v>74</v>
      </c>
      <c r="C82" s="53">
        <f>SUM(C9:C81)</f>
        <v>98257349.080000013</v>
      </c>
      <c r="D82" s="55">
        <f>SUM(D9:D81)</f>
        <v>101747376.52999999</v>
      </c>
      <c r="E82" s="55">
        <f>SUM(E9:E81)</f>
        <v>83150243.950000003</v>
      </c>
      <c r="F82" s="55">
        <f>SUM(F9:F81)</f>
        <v>51915252.630000055</v>
      </c>
      <c r="G82" s="56">
        <f>SUM(G9:G81)</f>
        <v>335070222.19000006</v>
      </c>
      <c r="H82" s="17"/>
      <c r="I82" s="29" t="s">
        <v>94</v>
      </c>
      <c r="J82" s="30">
        <f>ROUND(SUM(J9:J81),2)</f>
        <v>0</v>
      </c>
    </row>
    <row r="83" spans="1:10" ht="14.45" customHeight="1" x14ac:dyDescent="0.25">
      <c r="A83" s="1"/>
      <c r="B83" s="1"/>
      <c r="C83" s="1"/>
      <c r="D83" s="1"/>
      <c r="E83" s="1"/>
      <c r="F83" s="1"/>
      <c r="G83" s="1"/>
      <c r="H83" s="1"/>
      <c r="I83" s="12"/>
      <c r="J83" s="1"/>
    </row>
    <row r="84" spans="1:10" x14ac:dyDescent="0.25">
      <c r="A84" s="1"/>
      <c r="B84" s="1"/>
      <c r="C84" s="6"/>
      <c r="D84" s="6"/>
      <c r="E84" s="1"/>
      <c r="F84" s="1"/>
      <c r="G84" s="57">
        <f>D2-G82</f>
        <v>-0.19000005722045898</v>
      </c>
      <c r="H84" s="7"/>
      <c r="I84" s="12"/>
    </row>
    <row r="85" spans="1:10" x14ac:dyDescent="0.25">
      <c r="G85" s="8" t="s">
        <v>75</v>
      </c>
    </row>
  </sheetData>
  <phoneticPr fontId="13" type="noConversion"/>
  <hyperlinks>
    <hyperlink ref="A4" r:id="rId1" xr:uid="{B7ADC4C1-B48A-404B-A851-A312E6864108}"/>
  </hyperlinks>
  <pageMargins left="0.25" right="0.25" top="0.75" bottom="0.75" header="0.3" footer="0.3"/>
  <pageSetup paperSize="5" scale="63" fitToHeight="0" orientation="landscape" r:id="rId2"/>
  <rowBreaks count="1" manualBreakCount="1">
    <brk id="46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21DB4AA638584FA4EDB881ED141AF4" ma:contentTypeVersion="16" ma:contentTypeDescription="Create a new document." ma:contentTypeScope="" ma:versionID="5dc8a50d52ac439bb64ca46191793833">
  <xsd:schema xmlns:xsd="http://www.w3.org/2001/XMLSchema" xmlns:xs="http://www.w3.org/2001/XMLSchema" xmlns:p="http://schemas.microsoft.com/office/2006/metadata/properties" xmlns:ns3="8f8ab3f8-3e8e-4b9c-968b-c6f9209e75c1" xmlns:ns4="2e9ea517-87af-4538-8a97-e96694b7b5b9" targetNamespace="http://schemas.microsoft.com/office/2006/metadata/properties" ma:root="true" ma:fieldsID="ae4af6ba1d94c6bc1ee46607c77c36f7" ns3:_="" ns4:_="">
    <xsd:import namespace="8f8ab3f8-3e8e-4b9c-968b-c6f9209e75c1"/>
    <xsd:import namespace="2e9ea517-87af-4538-8a97-e96694b7b5b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DateTake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LengthInSeconds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ab3f8-3e8e-4b9c-968b-c6f9209e75c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9ea517-87af-4538-8a97-e96694b7b5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e9ea517-87af-4538-8a97-e96694b7b5b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719E55-820A-4DB0-98DA-44C03ADF68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8ab3f8-3e8e-4b9c-968b-c6f9209e75c1"/>
    <ds:schemaRef ds:uri="2e9ea517-87af-4538-8a97-e96694b7b5b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3B23E3-6D89-47FD-A22D-60F21BDEECE8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8f8ab3f8-3e8e-4b9c-968b-c6f9209e75c1"/>
    <ds:schemaRef ds:uri="http://schemas.microsoft.com/office/2006/metadata/properties"/>
    <ds:schemaRef ds:uri="2e9ea517-87af-4538-8a97-e96694b7b5b9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5AD2562-6F1B-495A-B513-1EB35E1C61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ARPA</vt:lpstr>
      <vt:lpstr>ARPA!Print_Area</vt:lpstr>
    </vt:vector>
  </TitlesOfParts>
  <Manager/>
  <Company>City of Pittsburgh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McDevitt, Peter</dc:creator>
  <cp:keywords/>
  <dc:description/>
  <cp:lastModifiedBy>Criss, Louise</cp:lastModifiedBy>
  <cp:revision/>
  <cp:lastPrinted>2026-04-07T21:59:09Z</cp:lastPrinted>
  <dcterms:created xsi:type="dcterms:W3CDTF">2022-12-15T18:49:02Z</dcterms:created>
  <dcterms:modified xsi:type="dcterms:W3CDTF">2026-04-07T21:59:42Z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0x0101009421DB4AA638584FA4EDB881ED141AF4</vt:lpwstr>
  </property>
</Properties>
</file>