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egislative Information Center\Daystar\Legistar\Import\Import\2024 DOC\11-12\"/>
    </mc:Choice>
  </mc:AlternateContent>
  <xr:revisionPtr revIDLastSave="0" documentId="8_{3F019345-CD19-4FD7-9405-618BA8C9E468}" xr6:coauthVersionLast="47" xr6:coauthVersionMax="47" xr10:uidLastSave="{00000000-0000-0000-0000-000000000000}"/>
  <bookViews>
    <workbookView xWindow="28680" yWindow="-120" windowWidth="29040" windowHeight="15840" xr2:uid="{A6B6BDEA-8139-4FFE-B8EC-2FB42B9B6C88}"/>
  </bookViews>
  <sheets>
    <sheet name="Op #1-6" sheetId="1" r:id="rId1"/>
    <sheet name="Op #7-13" sheetId="2" r:id="rId2"/>
    <sheet name="Op #14-20" sheetId="3" r:id="rId3"/>
  </sheets>
  <definedNames>
    <definedName name="_xlnm.Print_Area" localSheetId="2">'Op #14-20'!$A$1:$G$221</definedName>
    <definedName name="_xlnm.Print_Area" localSheetId="0">'Op #1-6'!$A$1:$L$89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4" i="3" l="1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85" i="3" s="1"/>
  <c r="G269" i="3"/>
  <c r="F264" i="3"/>
  <c r="G264" i="3" s="1"/>
  <c r="F263" i="3"/>
  <c r="G263" i="3" s="1"/>
  <c r="G262" i="3"/>
  <c r="G261" i="3"/>
  <c r="G260" i="3"/>
  <c r="G259" i="3"/>
  <c r="G258" i="3"/>
  <c r="G257" i="3"/>
  <c r="G265" i="3" s="1"/>
  <c r="G250" i="3"/>
  <c r="G249" i="3"/>
  <c r="G248" i="3"/>
  <c r="G247" i="3"/>
  <c r="G246" i="3"/>
  <c r="G245" i="3"/>
  <c r="G244" i="3"/>
  <c r="G243" i="3"/>
  <c r="G238" i="3"/>
  <c r="G237" i="3"/>
  <c r="G236" i="3"/>
  <c r="G235" i="3"/>
  <c r="G234" i="3"/>
  <c r="G239" i="3" s="1"/>
  <c r="E229" i="3"/>
  <c r="G229" i="3" s="1"/>
  <c r="G228" i="3"/>
  <c r="G230" i="3" s="1"/>
  <c r="E228" i="3"/>
  <c r="G227" i="3"/>
  <c r="G226" i="3"/>
  <c r="G152" i="3"/>
  <c r="G151" i="3"/>
  <c r="G150" i="3"/>
  <c r="G149" i="3"/>
  <c r="G148" i="3"/>
  <c r="G147" i="3"/>
  <c r="G146" i="3"/>
  <c r="G145" i="3"/>
  <c r="G153" i="3" s="1"/>
  <c r="G140" i="3"/>
  <c r="G139" i="3"/>
  <c r="G138" i="3"/>
  <c r="G137" i="3"/>
  <c r="G136" i="3"/>
  <c r="E131" i="3"/>
  <c r="G131" i="3" s="1"/>
  <c r="E130" i="3"/>
  <c r="G130" i="3" s="1"/>
  <c r="G129" i="3"/>
  <c r="G128" i="3"/>
  <c r="G132" i="3" s="1"/>
  <c r="F122" i="3"/>
  <c r="G122" i="3" s="1"/>
  <c r="F121" i="3"/>
  <c r="G121" i="3" s="1"/>
  <c r="F120" i="3"/>
  <c r="G120" i="3" s="1"/>
  <c r="F119" i="3"/>
  <c r="G119" i="3" s="1"/>
  <c r="F118" i="3"/>
  <c r="G118" i="3" s="1"/>
  <c r="F117" i="3"/>
  <c r="G117" i="3" s="1"/>
  <c r="F116" i="3"/>
  <c r="G116" i="3" s="1"/>
  <c r="F115" i="3"/>
  <c r="G115" i="3" s="1"/>
  <c r="F110" i="3"/>
  <c r="G110" i="3" s="1"/>
  <c r="F109" i="3"/>
  <c r="G109" i="3" s="1"/>
  <c r="F108" i="3"/>
  <c r="G108" i="3" s="1"/>
  <c r="F107" i="3"/>
  <c r="G107" i="3" s="1"/>
  <c r="F106" i="3"/>
  <c r="G106" i="3" s="1"/>
  <c r="E101" i="3"/>
  <c r="G101" i="3" s="1"/>
  <c r="E100" i="3"/>
  <c r="G100" i="3" s="1"/>
  <c r="G99" i="3"/>
  <c r="G98" i="3"/>
  <c r="G159" i="3"/>
  <c r="G160" i="3"/>
  <c r="G161" i="3"/>
  <c r="G162" i="3"/>
  <c r="G163" i="3"/>
  <c r="G164" i="3"/>
  <c r="G165" i="3"/>
  <c r="F166" i="3"/>
  <c r="G166" i="3" s="1"/>
  <c r="F167" i="3"/>
  <c r="G167" i="3" s="1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F200" i="3"/>
  <c r="G200" i="3" s="1"/>
  <c r="F199" i="3"/>
  <c r="G199" i="3" s="1"/>
  <c r="G198" i="3"/>
  <c r="G197" i="3"/>
  <c r="G196" i="3"/>
  <c r="G195" i="3"/>
  <c r="G194" i="3"/>
  <c r="G193" i="3"/>
  <c r="G187" i="3"/>
  <c r="G92" i="3"/>
  <c r="G91" i="3"/>
  <c r="F90" i="3"/>
  <c r="G90" i="3" s="1"/>
  <c r="F89" i="3"/>
  <c r="G89" i="3" s="1"/>
  <c r="G88" i="3"/>
  <c r="G87" i="3"/>
  <c r="G86" i="3"/>
  <c r="G85" i="3"/>
  <c r="F84" i="3"/>
  <c r="G84" i="3" s="1"/>
  <c r="F83" i="3"/>
  <c r="G83" i="3" s="1"/>
  <c r="G82" i="3"/>
  <c r="G81" i="3"/>
  <c r="G80" i="3"/>
  <c r="G79" i="3"/>
  <c r="F78" i="3"/>
  <c r="G78" i="3" s="1"/>
  <c r="F77" i="3"/>
  <c r="G77" i="3" s="1"/>
  <c r="G76" i="3"/>
  <c r="G75" i="3"/>
  <c r="G74" i="3"/>
  <c r="G73" i="3"/>
  <c r="F72" i="3"/>
  <c r="G72" i="3" s="1"/>
  <c r="F71" i="3"/>
  <c r="G71" i="3" s="1"/>
  <c r="G70" i="3"/>
  <c r="G69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5" i="3"/>
  <c r="G14" i="3"/>
  <c r="G13" i="3"/>
  <c r="G12" i="3"/>
  <c r="G251" i="3" l="1"/>
  <c r="G141" i="3"/>
  <c r="G102" i="3"/>
  <c r="G168" i="3"/>
  <c r="G123" i="3"/>
  <c r="G16" i="3"/>
  <c r="G111" i="3"/>
  <c r="G188" i="3"/>
  <c r="G36" i="3"/>
  <c r="G221" i="3"/>
  <c r="G65" i="3"/>
  <c r="G201" i="3"/>
  <c r="G93" i="3"/>
  <c r="G6" i="3" l="1"/>
  <c r="G5" i="3"/>
  <c r="G4" i="3"/>
  <c r="L55" i="2"/>
  <c r="K55" i="2"/>
  <c r="J55" i="2"/>
  <c r="I55" i="2"/>
  <c r="H53" i="2"/>
  <c r="H55" i="2" s="1"/>
  <c r="H46" i="2"/>
  <c r="I46" i="2" s="1"/>
  <c r="F46" i="2"/>
  <c r="J45" i="2"/>
  <c r="K45" i="2" s="1"/>
  <c r="L45" i="2" s="1"/>
  <c r="I45" i="2"/>
  <c r="H45" i="2"/>
  <c r="M45" i="2" s="1"/>
  <c r="H44" i="2"/>
  <c r="I44" i="2" s="1"/>
  <c r="J44" i="2" s="1"/>
  <c r="K44" i="2" s="1"/>
  <c r="L44" i="2" s="1"/>
  <c r="H43" i="2"/>
  <c r="I42" i="2"/>
  <c r="J42" i="2" s="1"/>
  <c r="H42" i="2"/>
  <c r="H48" i="2" s="1"/>
  <c r="L37" i="2"/>
  <c r="K37" i="2"/>
  <c r="J37" i="2"/>
  <c r="I37" i="2"/>
  <c r="M35" i="2"/>
  <c r="M37" i="2" s="1"/>
  <c r="H35" i="2"/>
  <c r="H37" i="2" s="1"/>
  <c r="H28" i="2"/>
  <c r="I28" i="2" s="1"/>
  <c r="J28" i="2" s="1"/>
  <c r="K28" i="2" s="1"/>
  <c r="L28" i="2" s="1"/>
  <c r="H27" i="2"/>
  <c r="I26" i="2"/>
  <c r="J26" i="2" s="1"/>
  <c r="H26" i="2"/>
  <c r="J25" i="2"/>
  <c r="K25" i="2" s="1"/>
  <c r="L25" i="2" s="1"/>
  <c r="I25" i="2"/>
  <c r="H25" i="2"/>
  <c r="M25" i="2" s="1"/>
  <c r="H24" i="2"/>
  <c r="I24" i="2" s="1"/>
  <c r="J24" i="2" s="1"/>
  <c r="K24" i="2" s="1"/>
  <c r="L24" i="2" s="1"/>
  <c r="G23" i="2"/>
  <c r="H23" i="2" s="1"/>
  <c r="H22" i="2"/>
  <c r="I22" i="2" s="1"/>
  <c r="H21" i="2"/>
  <c r="H30" i="2" s="1"/>
  <c r="L16" i="2"/>
  <c r="K16" i="2"/>
  <c r="J16" i="2"/>
  <c r="I16" i="2"/>
  <c r="H16" i="2"/>
  <c r="H14" i="2"/>
  <c r="M14" i="2" s="1"/>
  <c r="M16" i="2" s="1"/>
  <c r="L9" i="2"/>
  <c r="K9" i="2"/>
  <c r="J9" i="2"/>
  <c r="I9" i="2"/>
  <c r="H9" i="2"/>
  <c r="H7" i="2"/>
  <c r="M7" i="2" s="1"/>
  <c r="M6" i="2"/>
  <c r="H6" i="2"/>
  <c r="K89" i="1"/>
  <c r="J89" i="1"/>
  <c r="I89" i="1"/>
  <c r="H89" i="1"/>
  <c r="G89" i="1"/>
  <c r="L87" i="1"/>
  <c r="G87" i="1"/>
  <c r="L86" i="1"/>
  <c r="G86" i="1"/>
  <c r="G85" i="1"/>
  <c r="L85" i="1" s="1"/>
  <c r="L84" i="1"/>
  <c r="G84" i="1"/>
  <c r="L83" i="1"/>
  <c r="G83" i="1"/>
  <c r="L82" i="1"/>
  <c r="G82" i="1"/>
  <c r="G81" i="1"/>
  <c r="L81" i="1" s="1"/>
  <c r="G80" i="1"/>
  <c r="L80" i="1" s="1"/>
  <c r="L79" i="1"/>
  <c r="G79" i="1"/>
  <c r="L78" i="1"/>
  <c r="G78" i="1"/>
  <c r="G77" i="1"/>
  <c r="L77" i="1" s="1"/>
  <c r="G76" i="1"/>
  <c r="L76" i="1" s="1"/>
  <c r="K71" i="1"/>
  <c r="J71" i="1"/>
  <c r="I71" i="1"/>
  <c r="H71" i="1"/>
  <c r="G69" i="1"/>
  <c r="G71" i="1" s="1"/>
  <c r="L68" i="1"/>
  <c r="G68" i="1"/>
  <c r="G67" i="1"/>
  <c r="G66" i="1"/>
  <c r="L66" i="1" s="1"/>
  <c r="K61" i="1"/>
  <c r="J61" i="1"/>
  <c r="I61" i="1"/>
  <c r="H61" i="1"/>
  <c r="L59" i="1"/>
  <c r="G59" i="1"/>
  <c r="G58" i="1"/>
  <c r="L58" i="1" s="1"/>
  <c r="G57" i="1"/>
  <c r="G61" i="1" s="1"/>
  <c r="L56" i="1"/>
  <c r="L61" i="1" s="1"/>
  <c r="G56" i="1"/>
  <c r="K51" i="1"/>
  <c r="J51" i="1"/>
  <c r="I51" i="1"/>
  <c r="H51" i="1"/>
  <c r="L49" i="1"/>
  <c r="G49" i="1"/>
  <c r="L48" i="1"/>
  <c r="G48" i="1"/>
  <c r="L47" i="1"/>
  <c r="G47" i="1"/>
  <c r="L46" i="1"/>
  <c r="G46" i="1"/>
  <c r="L45" i="1"/>
  <c r="G45" i="1"/>
  <c r="L44" i="1"/>
  <c r="G44" i="1"/>
  <c r="L43" i="1"/>
  <c r="G43" i="1"/>
  <c r="L42" i="1"/>
  <c r="G42" i="1"/>
  <c r="L41" i="1"/>
  <c r="G41" i="1"/>
  <c r="L40" i="1"/>
  <c r="G40" i="1"/>
  <c r="L39" i="1"/>
  <c r="G39" i="1"/>
  <c r="L38" i="1"/>
  <c r="G38" i="1"/>
  <c r="L37" i="1"/>
  <c r="G37" i="1"/>
  <c r="L36" i="1"/>
  <c r="G36" i="1"/>
  <c r="L35" i="1"/>
  <c r="G35" i="1"/>
  <c r="L34" i="1"/>
  <c r="G34" i="1"/>
  <c r="L33" i="1"/>
  <c r="G33" i="1"/>
  <c r="L32" i="1"/>
  <c r="G32" i="1"/>
  <c r="L31" i="1"/>
  <c r="G31" i="1"/>
  <c r="L30" i="1"/>
  <c r="L51" i="1" s="1"/>
  <c r="G30" i="1"/>
  <c r="G51" i="1" s="1"/>
  <c r="K25" i="1"/>
  <c r="J25" i="1"/>
  <c r="I25" i="1"/>
  <c r="H25" i="1"/>
  <c r="G23" i="1"/>
  <c r="G25" i="1" s="1"/>
  <c r="L22" i="1"/>
  <c r="G22" i="1"/>
  <c r="G21" i="1"/>
  <c r="L20" i="1"/>
  <c r="G20" i="1"/>
  <c r="K15" i="1"/>
  <c r="J15" i="1"/>
  <c r="I15" i="1"/>
  <c r="H15" i="1"/>
  <c r="L13" i="1"/>
  <c r="G13" i="1"/>
  <c r="G12" i="1"/>
  <c r="L12" i="1" s="1"/>
  <c r="G11" i="1"/>
  <c r="L11" i="1" s="1"/>
  <c r="G10" i="1"/>
  <c r="L10" i="1" s="1"/>
  <c r="L9" i="1"/>
  <c r="G9" i="1"/>
  <c r="G8" i="1"/>
  <c r="L8" i="1" s="1"/>
  <c r="G7" i="1"/>
  <c r="L7" i="1" s="1"/>
  <c r="G6" i="1"/>
  <c r="L6" i="1" s="1"/>
  <c r="G7" i="3" l="1"/>
  <c r="K26" i="2"/>
  <c r="L26" i="2" s="1"/>
  <c r="M26" i="2"/>
  <c r="M27" i="2"/>
  <c r="J46" i="2"/>
  <c r="K46" i="2" s="1"/>
  <c r="L46" i="2" s="1"/>
  <c r="M46" i="2"/>
  <c r="I23" i="2"/>
  <c r="J23" i="2" s="1"/>
  <c r="K23" i="2" s="1"/>
  <c r="L23" i="2" s="1"/>
  <c r="K42" i="2"/>
  <c r="J22" i="2"/>
  <c r="K22" i="2" s="1"/>
  <c r="L22" i="2" s="1"/>
  <c r="M9" i="2"/>
  <c r="M53" i="2"/>
  <c r="M55" i="2" s="1"/>
  <c r="I27" i="2"/>
  <c r="J27" i="2" s="1"/>
  <c r="K27" i="2" s="1"/>
  <c r="L27" i="2" s="1"/>
  <c r="I43" i="2"/>
  <c r="J43" i="2" s="1"/>
  <c r="K43" i="2" s="1"/>
  <c r="L43" i="2" s="1"/>
  <c r="I48" i="2"/>
  <c r="M24" i="2"/>
  <c r="M28" i="2"/>
  <c r="M44" i="2"/>
  <c r="I21" i="2"/>
  <c r="L71" i="1"/>
  <c r="L89" i="1"/>
  <c r="L15" i="1"/>
  <c r="G15" i="1"/>
  <c r="L23" i="1"/>
  <c r="L25" i="1" s="1"/>
  <c r="L69" i="1"/>
  <c r="J48" i="2" l="1"/>
  <c r="K48" i="2"/>
  <c r="L42" i="2"/>
  <c r="I30" i="2"/>
  <c r="J21" i="2"/>
  <c r="M43" i="2"/>
  <c r="M23" i="2"/>
  <c r="M22" i="2"/>
  <c r="J30" i="2" l="1"/>
  <c r="K21" i="2"/>
  <c r="L48" i="2"/>
  <c r="M42" i="2"/>
  <c r="M48" i="2" s="1"/>
  <c r="L21" i="2" l="1"/>
  <c r="L30" i="2" s="1"/>
  <c r="K30" i="2"/>
  <c r="M21" i="2"/>
  <c r="M30" i="2" s="1"/>
</calcChain>
</file>

<file path=xl/sharedStrings.xml><?xml version="1.0" encoding="utf-8"?>
<sst xmlns="http://schemas.openxmlformats.org/spreadsheetml/2006/main" count="1031" uniqueCount="151">
  <si>
    <t>Amendments to Resolution 2024-1157</t>
  </si>
  <si>
    <t>#1 - Swap (1) "Program Coordinator, Community Development" for (1) "Program Coordinator II, Community Development"</t>
  </si>
  <si>
    <t>Budget</t>
  </si>
  <si>
    <t>Increase/</t>
  </si>
  <si>
    <t>Object Account
Step/Grade</t>
  </si>
  <si>
    <t>5 Year</t>
  </si>
  <si>
    <t>Page</t>
  </si>
  <si>
    <t>Decrease</t>
  </si>
  <si>
    <t>Office of Management and Budget (Community Development Trust Fund)</t>
  </si>
  <si>
    <t>From</t>
  </si>
  <si>
    <t>To</t>
  </si>
  <si>
    <t>Total</t>
  </si>
  <si>
    <t>Change</t>
  </si>
  <si>
    <t>Impact</t>
  </si>
  <si>
    <t>Increase</t>
  </si>
  <si>
    <t>Remove (1) Program Coordinator, Community Development</t>
  </si>
  <si>
    <t>Health Insurance</t>
  </si>
  <si>
    <t>Other Insurance/Benefits</t>
  </si>
  <si>
    <t>Social Security &amp; Medicare</t>
  </si>
  <si>
    <t>Add (1) Program Coordinator II, Community Development</t>
  </si>
  <si>
    <t>#2 - Correct Salary for "Executive Assistant to COS" from 21G to 22G (actual, current salary)</t>
  </si>
  <si>
    <t>Office of the Mayor</t>
  </si>
  <si>
    <t>Executive Assistant to COS</t>
  </si>
  <si>
    <t>Net</t>
  </si>
  <si>
    <t>#3 - Swap positions in PLI to achieve greater operational efficiencies</t>
  </si>
  <si>
    <t>Department of Permits, Licenses &amp; Inspections</t>
  </si>
  <si>
    <t>Remove (1) Floodplain Administrator, 26G</t>
  </si>
  <si>
    <t>Remove (1) Permitting Supervisor, 29G</t>
  </si>
  <si>
    <t>Add (1) Department Business Administrator, 24G</t>
  </si>
  <si>
    <t>Add (1) Permitting Supervisor &amp; Floodplain Administrator, 30G</t>
  </si>
  <si>
    <t>Increase OneStopPGH Customer Service Manager from 20G to 21G</t>
  </si>
  <si>
    <t>#4 - Increase salary for "EMS Chief"</t>
  </si>
  <si>
    <t>Department of Public Safety - Bureau of Emergency Medical Services</t>
  </si>
  <si>
    <t>EMS Chief</t>
  </si>
  <si>
    <t>#5 - Decrease salary for "Police Chief"</t>
  </si>
  <si>
    <t>Department of Public Safety - Bureau of Police</t>
  </si>
  <si>
    <t>Police Chief</t>
  </si>
  <si>
    <t>#6 - DOMI Position Swap</t>
  </si>
  <si>
    <t>Department of Mobility and Infrastructure</t>
  </si>
  <si>
    <t>237-238</t>
  </si>
  <si>
    <t>Remove (1) Project Engineer</t>
  </si>
  <si>
    <t>Remove (1) Senior Project Manager</t>
  </si>
  <si>
    <t>Add (2) Project Managers</t>
  </si>
  <si>
    <t>Cost
Center</t>
  </si>
  <si>
    <t>Department of Human Resources and Civil Service</t>
  </si>
  <si>
    <t>Department of Innovation &amp; Performance</t>
  </si>
  <si>
    <t>PowerDMS</t>
  </si>
  <si>
    <t>Disparity Study</t>
  </si>
  <si>
    <t>Department of Public Safety - Bureau of Administration</t>
  </si>
  <si>
    <t>Department of Public Safety - Bureau of Animal Care and Control</t>
  </si>
  <si>
    <t>NASBLA</t>
  </si>
  <si>
    <t>CCAC Fitness Center</t>
  </si>
  <si>
    <t>Pittsburgh Trust for Cultural Resources (Lantern Building lease)</t>
  </si>
  <si>
    <t>$1,000 for each Zone Council</t>
  </si>
  <si>
    <t>PS Permitting</t>
  </si>
  <si>
    <t>Radios for Park Rangers</t>
  </si>
  <si>
    <t>Body cameras for Park Rangers</t>
  </si>
  <si>
    <t>Humane Animal Rescue Pittsburgh (detention)</t>
  </si>
  <si>
    <t>Workforce Training</t>
  </si>
  <si>
    <t>Office Supplies</t>
  </si>
  <si>
    <t>Cleaning</t>
  </si>
  <si>
    <t>Operational Supplies</t>
  </si>
  <si>
    <t>A Step Up Veterinary Services (euthanasia)</t>
  </si>
  <si>
    <t>Department of Law</t>
  </si>
  <si>
    <t>Match for Newton St.</t>
  </si>
  <si>
    <t>#7 - Adjust 2024 Target Budget revenue estimate to include reallocated ARPA funds</t>
  </si>
  <si>
    <t>Object Account</t>
  </si>
  <si>
    <t>City Council Districts</t>
  </si>
  <si>
    <t>56105</t>
  </si>
  <si>
    <t>Postage</t>
  </si>
  <si>
    <t>51103</t>
  </si>
  <si>
    <t>Part-Time</t>
  </si>
  <si>
    <t>52201</t>
  </si>
  <si>
    <t xml:space="preserve"> Social Security</t>
  </si>
  <si>
    <t>Net Change, 2025 Operating Budget:</t>
  </si>
  <si>
    <t>Dept</t>
  </si>
  <si>
    <t>Ethics Part-Time</t>
  </si>
  <si>
    <t>City Council Part-Time</t>
  </si>
  <si>
    <t>Year</t>
  </si>
  <si>
    <t>Subclass</t>
  </si>
  <si>
    <t>Ethics Hearing Board</t>
  </si>
  <si>
    <t>51 - Salaries &amp; Wages</t>
  </si>
  <si>
    <t>52 - Employee Benefits</t>
  </si>
  <si>
    <t>Net Change, out years of 5 year plan:</t>
  </si>
  <si>
    <t xml:space="preserve">Remove 1 City Planning - Senior Planner (U09-H) </t>
  </si>
  <si>
    <t>52101</t>
  </si>
  <si>
    <t xml:space="preserve">  Health Insurance</t>
  </si>
  <si>
    <t>52111</t>
  </si>
  <si>
    <t xml:space="preserve">  Other Insurance/Benefits</t>
  </si>
  <si>
    <t xml:space="preserve">  Social Security &amp; Medicare</t>
  </si>
  <si>
    <t>Remove 1 City Planning - Planner (U07-L)</t>
  </si>
  <si>
    <t>53533</t>
  </si>
  <si>
    <t>Police - Mounted Unit - Animal Services</t>
  </si>
  <si>
    <t>53901</t>
  </si>
  <si>
    <t>Police - Mounted Unit - Professional Services</t>
  </si>
  <si>
    <t>56151</t>
  </si>
  <si>
    <t>Police - Mounted Unit - Operational Supplies</t>
  </si>
  <si>
    <t>51101</t>
  </si>
  <si>
    <t>Remove 2 DOMI - Inspector Is (U05-F)</t>
  </si>
  <si>
    <t>Add 2 DOMI - Code Enforcement Inspectors (U07-I)</t>
  </si>
  <si>
    <t>Add 1 DOMI - Inspection Supervisor (25G)</t>
  </si>
  <si>
    <t>Add 1 DOMI - Senior Planner (U09-H)</t>
  </si>
  <si>
    <t>City Planning</t>
  </si>
  <si>
    <t>Police</t>
  </si>
  <si>
    <t>53 - Professional &amp; Technical Services</t>
  </si>
  <si>
    <t>56 - Supplies</t>
  </si>
  <si>
    <t>DOMI</t>
  </si>
  <si>
    <t>Remove 1 PLI - Inspector, Stormwater Construction</t>
  </si>
  <si>
    <t>Five Year Financial Forecast</t>
  </si>
  <si>
    <t>N/A</t>
  </si>
  <si>
    <t xml:space="preserve"> 2025 Transfer to PAYGO</t>
  </si>
  <si>
    <t xml:space="preserve"> 2026 Transfer to PAYGO</t>
  </si>
  <si>
    <t xml:space="preserve"> 2027 Transfer to PAYGO</t>
  </si>
  <si>
    <t xml:space="preserve"> 2028 Transfer to PAYGO</t>
  </si>
  <si>
    <t xml:space="preserve"> 2029 Transfer to PAYGO</t>
  </si>
  <si>
    <t>PLI</t>
  </si>
  <si>
    <t>Remove 1 I&amp;P - Senior Systems Administator</t>
  </si>
  <si>
    <t>I&amp;P</t>
  </si>
  <si>
    <t>Remove 1 Facilities - Stationary Engineer</t>
  </si>
  <si>
    <t>51205</t>
  </si>
  <si>
    <t xml:space="preserve">  Uniform</t>
  </si>
  <si>
    <t>Add 1 DOMI - Laborer</t>
  </si>
  <si>
    <t>DPW - Facilities</t>
  </si>
  <si>
    <t>Add 1 Administrative/Research Assistant (16G)</t>
  </si>
  <si>
    <t>City Clerk</t>
  </si>
  <si>
    <t>#8 - Move budgeted PowerDMS funds from HR to I&amp;P</t>
  </si>
  <si>
    <t>#9 - Add out-year funding for the Disparity Study</t>
  </si>
  <si>
    <t>#10 - Move Public Safety Administration funds to Animal Care and Control for detention center contract</t>
  </si>
  <si>
    <t>#11 - Increase Animal Care and Control detention center contract (assumes approval of #3)</t>
  </si>
  <si>
    <t>#12 - Move Animal Care and Control funds internally to increase euthanasia contract</t>
  </si>
  <si>
    <t>#13 - Increase Law judgements line to accomodate shift in FEMA local match</t>
  </si>
  <si>
    <t>Clerk's Office</t>
  </si>
  <si>
    <t>DPW- Facilities</t>
  </si>
  <si>
    <t>Innovation &amp; Performance</t>
  </si>
  <si>
    <t>Mobility &amp; Infrastructure</t>
  </si>
  <si>
    <t>Permits, Licenses, &amp; Inspections</t>
  </si>
  <si>
    <t>City Planning, Police</t>
  </si>
  <si>
    <t>#18 Increase PAYGO transfers to fund Inventory and Sales Manager (Land Bank) by eliminating Senior Systems Administrator (I&amp;P)</t>
  </si>
  <si>
    <t>#19 Add 1 Laborer (DOMI) by eliminating Stationary Engineer (DPW)</t>
  </si>
  <si>
    <t>#20 Add in 1 Administrative/Research Assistant (Clerk's Office) by eliminating 1 Planner (City Planning)</t>
  </si>
  <si>
    <t>#14 Increase City Council postage allocation and decrease City Council part-time allowance</t>
  </si>
  <si>
    <t>#15 Add Ethics Hearing Board intern funding by decreasing City Council part-time allowance</t>
  </si>
  <si>
    <t>#16 Add Inspection Supervisor (DOMI), Senior Planner (DOMI) , and create 2 Code Enforcement Inspectors (DOMI) by eliminating Senior Planner (Planning), Planner (Planning), 2 Inspector 1s (DOMI) and eliminating Mounted Unit funding as of June 2025 (Police)</t>
  </si>
  <si>
    <t>#17 Increase PAYGO transfers to fund Administrative Assistant (Land Bank) by eliminating Inspector, Stormwater Construction (PLI)</t>
  </si>
  <si>
    <t>Budget Line</t>
  </si>
  <si>
    <t>Remove 1 Planning - G.I.S. Analyst</t>
  </si>
  <si>
    <t>Remove 1 Mayor's Office Press Officer (17G)</t>
  </si>
  <si>
    <t>Add 1 Clerk's Office Administrative/Research Assistant (16G)</t>
  </si>
  <si>
    <t>Mayor's Office</t>
  </si>
  <si>
    <t>#21Increase PAYGO transfers to fund Inventory and Sales Manager (Land Bank) by eliminating G.I.S. Analyst (Planning)</t>
  </si>
  <si>
    <t>#22 Add in 1 Administrative/Research Assistant (Clerk's Office) by eliminating 1 Press Officer (Mayor's Office)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</si>
</sst>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rgb="FFFFFFFF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trike/>
      <sz val="11"/>
      <color theme="1"/>
      <name val="Times New Roman"/>
      <family val="1"/>
    </font>
    <font>
      <strike/>
      <sz val="11"/>
      <color theme="1"/>
      <name val="Calibri"/>
      <family val="2"/>
      <scheme val="minor"/>
    </font>
    <font>
      <b/>
      <strike/>
      <sz val="1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trike/>
      <sz val="12"/>
      <color theme="1"/>
      <name val="Calibri"/>
      <family val="2"/>
      <scheme val="minor"/>
    </font>
    <font>
      <b/>
      <strike/>
      <sz val="12"/>
      <color theme="1"/>
      <name val="Times New Roman"/>
      <family val="1"/>
    </font>
    <font>
      <strike/>
      <sz val="12"/>
      <color theme="1"/>
      <name val="Times New Roman"/>
      <family val="1"/>
    </font>
    <font>
      <b/>
      <strike/>
      <sz val="12"/>
      <name val="Calibri"/>
      <family val="2"/>
      <scheme val="minor"/>
    </font>
    <font>
      <strike/>
      <sz val="12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F2F2F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2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/>
    <xf numFmtId="164" fontId="4" fillId="2" borderId="4" xfId="1" applyNumberFormat="1" applyFont="1" applyFill="1" applyBorder="1" applyAlignment="1">
      <alignment horizontal="center"/>
    </xf>
    <xf numFmtId="164" fontId="4" fillId="2" borderId="5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165" fontId="2" fillId="0" borderId="0" xfId="2" applyNumberFormat="1" applyFont="1" applyFill="1" applyBorder="1"/>
    <xf numFmtId="0" fontId="0" fillId="0" borderId="0" xfId="0" applyAlignment="1">
      <alignment horizontal="left" indent="2"/>
    </xf>
    <xf numFmtId="165" fontId="0" fillId="0" borderId="0" xfId="2" applyNumberFormat="1" applyFont="1"/>
    <xf numFmtId="165" fontId="2" fillId="0" borderId="0" xfId="2" applyNumberFormat="1" applyFont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5" fillId="0" borderId="0" xfId="0" applyFont="1"/>
    <xf numFmtId="0" fontId="4" fillId="2" borderId="6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42" fontId="0" fillId="0" borderId="0" xfId="0" applyNumberFormat="1"/>
    <xf numFmtId="0" fontId="6" fillId="3" borderId="8" xfId="0" applyFont="1" applyFill="1" applyBorder="1"/>
    <xf numFmtId="164" fontId="0" fillId="0" borderId="0" xfId="0" applyNumberFormat="1"/>
    <xf numFmtId="0" fontId="7" fillId="0" borderId="5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5" xfId="1" applyNumberFormat="1" applyFont="1" applyBorder="1" applyAlignment="1">
      <alignment horizontal="left" vertical="center"/>
    </xf>
    <xf numFmtId="164" fontId="7" fillId="0" borderId="5" xfId="1" applyNumberFormat="1" applyFont="1" applyBorder="1" applyAlignment="1">
      <alignment vertical="center"/>
    </xf>
    <xf numFmtId="165" fontId="0" fillId="0" borderId="5" xfId="2" applyNumberFormat="1" applyFont="1" applyFill="1" applyBorder="1"/>
    <xf numFmtId="0" fontId="7" fillId="0" borderId="0" xfId="0" applyFont="1" applyAlignment="1">
      <alignment vertical="center"/>
    </xf>
    <xf numFmtId="164" fontId="7" fillId="0" borderId="0" xfId="1" applyNumberFormat="1" applyFont="1" applyAlignment="1">
      <alignment vertical="center"/>
    </xf>
    <xf numFmtId="164" fontId="8" fillId="0" borderId="0" xfId="1" applyNumberFormat="1" applyFont="1" applyAlignment="1">
      <alignment horizontal="right" vertical="center"/>
    </xf>
    <xf numFmtId="165" fontId="8" fillId="0" borderId="0" xfId="2" applyNumberFormat="1" applyFont="1" applyAlignment="1">
      <alignment vertical="center"/>
    </xf>
    <xf numFmtId="0" fontId="9" fillId="4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Alignment="1">
      <alignment vertical="center"/>
    </xf>
    <xf numFmtId="164" fontId="10" fillId="0" borderId="0" xfId="1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13" fillId="0" borderId="0" xfId="1" applyNumberFormat="1" applyFont="1" applyAlignment="1">
      <alignment horizontal="right" vertical="center"/>
    </xf>
    <xf numFmtId="165" fontId="13" fillId="0" borderId="0" xfId="2" applyNumberFormat="1" applyFont="1" applyAlignment="1">
      <alignment horizontal="right" vertical="center"/>
    </xf>
    <xf numFmtId="0" fontId="14" fillId="4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14" fillId="4" borderId="9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5" fontId="8" fillId="0" borderId="0" xfId="2" applyNumberFormat="1" applyFont="1" applyAlignment="1">
      <alignment horizontal="right" vertical="center"/>
    </xf>
    <xf numFmtId="0" fontId="15" fillId="2" borderId="5" xfId="0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1" applyNumberFormat="1" applyFont="1" applyBorder="1" applyAlignment="1">
      <alignment horizontal="left" vertical="center"/>
    </xf>
    <xf numFmtId="164" fontId="10" fillId="0" borderId="5" xfId="1" applyNumberFormat="1" applyFont="1" applyBorder="1" applyAlignment="1">
      <alignment vertical="center"/>
    </xf>
    <xf numFmtId="164" fontId="10" fillId="0" borderId="5" xfId="1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64" fontId="10" fillId="0" borderId="5" xfId="1" applyNumberFormat="1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19" fillId="2" borderId="6" xfId="0" applyFont="1" applyFill="1" applyBorder="1" applyAlignment="1">
      <alignment horizontal="center"/>
    </xf>
    <xf numFmtId="0" fontId="19" fillId="2" borderId="6" xfId="0" applyFont="1" applyFill="1" applyBorder="1"/>
    <xf numFmtId="164" fontId="19" fillId="2" borderId="4" xfId="1" applyNumberFormat="1" applyFont="1" applyFill="1" applyBorder="1" applyAlignment="1">
      <alignment horizontal="center"/>
    </xf>
    <xf numFmtId="164" fontId="19" fillId="2" borderId="5" xfId="1" applyNumberFormat="1" applyFont="1" applyFill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 wrapText="1"/>
    </xf>
    <xf numFmtId="0" fontId="20" fillId="0" borderId="5" xfId="1" applyNumberFormat="1" applyFont="1" applyBorder="1" applyAlignment="1">
      <alignment horizontal="left" vertical="center"/>
    </xf>
    <xf numFmtId="164" fontId="20" fillId="0" borderId="5" xfId="1" applyNumberFormat="1" applyFont="1" applyBorder="1" applyAlignment="1">
      <alignment vertical="center"/>
    </xf>
    <xf numFmtId="165" fontId="18" fillId="0" borderId="5" xfId="2" applyNumberFormat="1" applyFont="1" applyFill="1" applyBorder="1"/>
    <xf numFmtId="0" fontId="20" fillId="0" borderId="0" xfId="0" applyFont="1" applyAlignment="1">
      <alignment vertical="center"/>
    </xf>
    <xf numFmtId="164" fontId="20" fillId="0" borderId="0" xfId="1" applyNumberFormat="1" applyFont="1" applyAlignment="1">
      <alignment vertical="center"/>
    </xf>
    <xf numFmtId="164" fontId="21" fillId="0" borderId="0" xfId="1" applyNumberFormat="1" applyFont="1" applyAlignment="1">
      <alignment horizontal="right" vertical="center"/>
    </xf>
    <xf numFmtId="165" fontId="21" fillId="0" borderId="0" xfId="2" applyNumberFormat="1" applyFont="1" applyAlignment="1">
      <alignment vertical="center"/>
    </xf>
    <xf numFmtId="0" fontId="22" fillId="2" borderId="5" xfId="0" applyFont="1" applyFill="1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23" fillId="0" borderId="5" xfId="1" applyNumberFormat="1" applyFont="1" applyBorder="1" applyAlignment="1">
      <alignment horizontal="left" vertical="center"/>
    </xf>
    <xf numFmtId="164" fontId="23" fillId="0" borderId="5" xfId="1" applyNumberFormat="1" applyFont="1" applyBorder="1" applyAlignment="1">
      <alignment vertical="center"/>
    </xf>
    <xf numFmtId="164" fontId="23" fillId="0" borderId="5" xfId="1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164" fontId="23" fillId="0" borderId="5" xfId="1" applyNumberFormat="1" applyFont="1" applyBorder="1"/>
    <xf numFmtId="0" fontId="24" fillId="4" borderId="5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18" fillId="0" borderId="0" xfId="0" applyFont="1" applyAlignment="1">
      <alignment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20" fillId="0" borderId="9" xfId="0" applyFont="1" applyBorder="1" applyAlignment="1">
      <alignment vertical="center"/>
    </xf>
    <xf numFmtId="165" fontId="21" fillId="0" borderId="0" xfId="2" applyNumberFormat="1" applyFont="1" applyAlignment="1">
      <alignment horizontal="right" vertical="center"/>
    </xf>
    <xf numFmtId="0" fontId="25" fillId="0" borderId="5" xfId="0" applyFont="1" applyBorder="1" applyAlignment="1">
      <alignment horizontal="center" vertical="center"/>
    </xf>
    <xf numFmtId="0" fontId="25" fillId="0" borderId="9" xfId="0" applyFont="1" applyBorder="1" applyAlignment="1">
      <alignment vertical="center"/>
    </xf>
    <xf numFmtId="0" fontId="26" fillId="0" borderId="0" xfId="0" applyFont="1"/>
    <xf numFmtId="0" fontId="27" fillId="2" borderId="1" xfId="0" applyFont="1" applyFill="1" applyBorder="1" applyAlignment="1">
      <alignment horizontal="center"/>
    </xf>
    <xf numFmtId="0" fontId="27" fillId="2" borderId="1" xfId="0" applyFont="1" applyFill="1" applyBorder="1"/>
    <xf numFmtId="0" fontId="27" fillId="2" borderId="6" xfId="0" applyFont="1" applyFill="1" applyBorder="1" applyAlignment="1">
      <alignment horizontal="center"/>
    </xf>
    <xf numFmtId="0" fontId="27" fillId="2" borderId="6" xfId="0" applyFont="1" applyFill="1" applyBorder="1"/>
    <xf numFmtId="164" fontId="27" fillId="2" borderId="4" xfId="1" applyNumberFormat="1" applyFont="1" applyFill="1" applyBorder="1" applyAlignment="1">
      <alignment horizontal="center"/>
    </xf>
    <xf numFmtId="164" fontId="27" fillId="2" borderId="5" xfId="1" applyNumberFormat="1" applyFont="1" applyFill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49" fontId="26" fillId="0" borderId="5" xfId="0" applyNumberFormat="1" applyFont="1" applyBorder="1" applyAlignment="1">
      <alignment horizontal="center" vertical="center" wrapText="1"/>
    </xf>
    <xf numFmtId="0" fontId="26" fillId="0" borderId="5" xfId="1" applyNumberFormat="1" applyFont="1" applyBorder="1" applyAlignment="1">
      <alignment horizontal="left" vertical="center"/>
    </xf>
    <xf numFmtId="164" fontId="26" fillId="0" borderId="5" xfId="1" applyNumberFormat="1" applyFont="1" applyBorder="1" applyAlignment="1">
      <alignment vertical="center"/>
    </xf>
    <xf numFmtId="165" fontId="26" fillId="0" borderId="5" xfId="2" applyNumberFormat="1" applyFont="1" applyFill="1" applyBorder="1"/>
    <xf numFmtId="0" fontId="26" fillId="0" borderId="0" xfId="0" applyFont="1" applyAlignment="1">
      <alignment vertical="center"/>
    </xf>
    <xf numFmtId="164" fontId="26" fillId="0" borderId="0" xfId="1" applyNumberFormat="1" applyFont="1" applyAlignment="1">
      <alignment vertical="center"/>
    </xf>
    <xf numFmtId="164" fontId="26" fillId="0" borderId="0" xfId="1" applyNumberFormat="1" applyFont="1" applyAlignment="1">
      <alignment horizontal="right" vertical="center"/>
    </xf>
    <xf numFmtId="165" fontId="26" fillId="0" borderId="0" xfId="2" applyNumberFormat="1" applyFont="1" applyAlignment="1">
      <alignment vertical="center"/>
    </xf>
    <xf numFmtId="0" fontId="26" fillId="2" borderId="5" xfId="0" applyFont="1" applyFill="1" applyBorder="1" applyAlignment="1">
      <alignment vertical="center"/>
    </xf>
    <xf numFmtId="164" fontId="26" fillId="0" borderId="5" xfId="1" applyNumberFormat="1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164" fontId="26" fillId="0" borderId="5" xfId="1" applyNumberFormat="1" applyFont="1" applyBorder="1"/>
    <xf numFmtId="0" fontId="27" fillId="4" borderId="5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26" fillId="0" borderId="9" xfId="0" applyFont="1" applyBorder="1" applyAlignment="1">
      <alignment vertical="center"/>
    </xf>
    <xf numFmtId="165" fontId="26" fillId="0" borderId="0" xfId="2" applyNumberFormat="1" applyFont="1" applyAlignment="1">
      <alignment horizontal="right" vertical="center"/>
    </xf>
    <xf numFmtId="0" fontId="4" fillId="2" borderId="2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1" fontId="4" fillId="2" borderId="3" xfId="1" applyNumberFormat="1" applyFont="1" applyFill="1" applyBorder="1" applyAlignment="1">
      <alignment horizontal="center"/>
    </xf>
    <xf numFmtId="1" fontId="4" fillId="2" borderId="4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 wrapText="1"/>
    </xf>
    <xf numFmtId="0" fontId="27" fillId="2" borderId="7" xfId="0" applyFont="1" applyFill="1" applyBorder="1" applyAlignment="1">
      <alignment horizontal="center" wrapText="1"/>
    </xf>
    <xf numFmtId="1" fontId="27" fillId="2" borderId="3" xfId="1" applyNumberFormat="1" applyFont="1" applyFill="1" applyBorder="1" applyAlignment="1">
      <alignment horizontal="center"/>
    </xf>
    <xf numFmtId="1" fontId="27" fillId="2" borderId="4" xfId="1" applyNumberFormat="1" applyFont="1" applyFill="1" applyBorder="1" applyAlignment="1">
      <alignment horizontal="center"/>
    </xf>
    <xf numFmtId="0" fontId="16" fillId="0" borderId="0" xfId="0" applyFont="1" applyAlignment="1">
      <alignment horizontal="left" wrapText="1"/>
    </xf>
    <xf numFmtId="0" fontId="4" fillId="2" borderId="6" xfId="0" applyFont="1" applyFill="1" applyBorder="1" applyAlignment="1">
      <alignment horizontal="center" wrapText="1"/>
    </xf>
    <xf numFmtId="1" fontId="4" fillId="2" borderId="9" xfId="1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1" fontId="19" fillId="2" borderId="9" xfId="1" applyNumberFormat="1" applyFont="1" applyFill="1" applyBorder="1" applyAlignment="1">
      <alignment horizontal="center"/>
    </xf>
    <xf numFmtId="1" fontId="19" fillId="2" borderId="3" xfId="1" applyNumberFormat="1" applyFont="1" applyFill="1" applyBorder="1" applyAlignment="1">
      <alignment horizontal="center"/>
    </xf>
    <xf numFmtId="1" fontId="19" fillId="2" borderId="4" xfId="1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wrapText="1"/>
    </xf>
    <xf numFmtId="0" fontId="19" fillId="2" borderId="7" xfId="0" applyFont="1" applyFill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EE5E8-1B98-4660-91DB-191363B1D09F}">
  <sheetPr>
    <pageSetUpPr fitToPage="1"/>
  </sheetPr>
  <dimension ref="A1:L89"/>
  <sheetViews>
    <sheetView tabSelected="1" zoomScaleNormal="100" workbookViewId="0">
      <selection sqref="A1:L1"/>
    </sheetView>
  </sheetViews>
  <sheetFormatPr defaultRowHeight="15" x14ac:dyDescent="0.25"/>
  <cols>
    <col min="1" max="1" width="11" customWidth="1"/>
    <col min="2" max="2" width="9.28515625" bestFit="1" customWidth="1"/>
    <col min="3" max="3" width="9" bestFit="1" customWidth="1"/>
    <col min="4" max="4" width="67.85546875" bestFit="1" customWidth="1"/>
    <col min="5" max="8" width="10" bestFit="1" customWidth="1"/>
    <col min="9" max="12" width="10.7109375" bestFit="1" customWidth="1"/>
  </cols>
  <sheetData>
    <row r="1" spans="1:12" ht="21" x14ac:dyDescent="0.3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3" spans="1:12" x14ac:dyDescent="0.25">
      <c r="A3" s="1" t="s">
        <v>1</v>
      </c>
      <c r="B3" s="2"/>
    </row>
    <row r="4" spans="1:12" x14ac:dyDescent="0.25">
      <c r="A4" s="3" t="s">
        <v>2</v>
      </c>
      <c r="B4" s="3" t="s">
        <v>3</v>
      </c>
      <c r="C4" s="126" t="s">
        <v>4</v>
      </c>
      <c r="D4" s="4"/>
      <c r="E4" s="128">
        <v>2025</v>
      </c>
      <c r="F4" s="128"/>
      <c r="G4" s="129"/>
      <c r="H4" s="5">
        <v>2026</v>
      </c>
      <c r="I4" s="5">
        <v>2027</v>
      </c>
      <c r="J4" s="5">
        <v>2028</v>
      </c>
      <c r="K4" s="5">
        <v>2029</v>
      </c>
      <c r="L4" s="5" t="s">
        <v>5</v>
      </c>
    </row>
    <row r="5" spans="1:12" x14ac:dyDescent="0.25">
      <c r="A5" s="6" t="s">
        <v>6</v>
      </c>
      <c r="B5" s="6" t="s">
        <v>7</v>
      </c>
      <c r="C5" s="127"/>
      <c r="D5" s="7" t="s">
        <v>8</v>
      </c>
      <c r="E5" s="8" t="s">
        <v>9</v>
      </c>
      <c r="F5" s="9" t="s">
        <v>10</v>
      </c>
      <c r="G5" s="9" t="s">
        <v>11</v>
      </c>
      <c r="H5" s="9" t="s">
        <v>12</v>
      </c>
      <c r="I5" s="9" t="s">
        <v>12</v>
      </c>
      <c r="J5" s="9" t="s">
        <v>12</v>
      </c>
      <c r="K5" s="9" t="s">
        <v>12</v>
      </c>
      <c r="L5" s="9" t="s">
        <v>13</v>
      </c>
    </row>
    <row r="6" spans="1:12" x14ac:dyDescent="0.25">
      <c r="A6" s="2">
        <v>256</v>
      </c>
      <c r="B6" s="2" t="s">
        <v>14</v>
      </c>
      <c r="C6" s="2">
        <v>51101</v>
      </c>
      <c r="D6" t="s">
        <v>15</v>
      </c>
      <c r="E6" s="10">
        <v>63455.39</v>
      </c>
      <c r="F6" s="10">
        <v>0</v>
      </c>
      <c r="G6" s="10">
        <f>F6-E6</f>
        <v>-63455.39</v>
      </c>
      <c r="H6" s="10">
        <v>-64105.599999999999</v>
      </c>
      <c r="I6" s="10">
        <v>-66012.75</v>
      </c>
      <c r="J6" s="10">
        <v>-67993.119999999995</v>
      </c>
      <c r="K6" s="10">
        <v>-70033.600000000006</v>
      </c>
      <c r="L6" s="11">
        <f>SUM(G6:K6)</f>
        <v>-331600.45999999996</v>
      </c>
    </row>
    <row r="7" spans="1:12" x14ac:dyDescent="0.25">
      <c r="A7" s="2">
        <v>255</v>
      </c>
      <c r="B7" s="2" t="s">
        <v>14</v>
      </c>
      <c r="C7" s="2">
        <v>52101</v>
      </c>
      <c r="D7" s="12" t="s">
        <v>16</v>
      </c>
      <c r="E7" s="10">
        <v>8662.08</v>
      </c>
      <c r="F7" s="10">
        <v>0</v>
      </c>
      <c r="G7" s="10">
        <f t="shared" ref="G7:G9" si="0">F7-E7</f>
        <v>-8662.08</v>
      </c>
      <c r="H7" s="10">
        <v>-9095.18</v>
      </c>
      <c r="I7" s="10">
        <v>-9549.94</v>
      </c>
      <c r="J7" s="10">
        <v>-10027.219999999999</v>
      </c>
      <c r="K7" s="10">
        <v>-10528.76</v>
      </c>
      <c r="L7" s="11">
        <f t="shared" ref="L7:L9" si="1">SUM(G7:K7)</f>
        <v>-47863.180000000008</v>
      </c>
    </row>
    <row r="8" spans="1:12" x14ac:dyDescent="0.25">
      <c r="A8" s="2">
        <v>255</v>
      </c>
      <c r="B8" s="2" t="s">
        <v>14</v>
      </c>
      <c r="C8" s="2">
        <v>52111</v>
      </c>
      <c r="D8" s="12" t="s">
        <v>17</v>
      </c>
      <c r="E8" s="10">
        <v>1349.34</v>
      </c>
      <c r="F8" s="10">
        <v>0</v>
      </c>
      <c r="G8" s="10">
        <f t="shared" si="0"/>
        <v>-1349.34</v>
      </c>
      <c r="H8" s="10">
        <v>-1361.73</v>
      </c>
      <c r="I8" s="10">
        <v>-1398.07</v>
      </c>
      <c r="J8" s="10">
        <v>-1435.8</v>
      </c>
      <c r="K8" s="10">
        <v>-2273.34</v>
      </c>
      <c r="L8" s="11">
        <f t="shared" si="1"/>
        <v>-7818.28</v>
      </c>
    </row>
    <row r="9" spans="1:12" x14ac:dyDescent="0.25">
      <c r="A9" s="2">
        <v>255</v>
      </c>
      <c r="B9" s="2" t="s">
        <v>14</v>
      </c>
      <c r="C9" s="2">
        <v>52201</v>
      </c>
      <c r="D9" s="12" t="s">
        <v>18</v>
      </c>
      <c r="E9" s="10">
        <v>4854.34</v>
      </c>
      <c r="F9" s="10">
        <v>0</v>
      </c>
      <c r="G9" s="10">
        <f t="shared" si="0"/>
        <v>-4854.34</v>
      </c>
      <c r="H9" s="10">
        <v>-4904.08</v>
      </c>
      <c r="I9" s="10">
        <v>-5049.9799999999996</v>
      </c>
      <c r="J9" s="10">
        <v>-5201.47</v>
      </c>
      <c r="K9" s="10">
        <v>-5357.57</v>
      </c>
      <c r="L9" s="11">
        <f t="shared" si="1"/>
        <v>-25367.439999999999</v>
      </c>
    </row>
    <row r="10" spans="1:12" x14ac:dyDescent="0.25">
      <c r="A10" s="2">
        <v>256</v>
      </c>
      <c r="B10" s="2" t="s">
        <v>14</v>
      </c>
      <c r="C10" s="2">
        <v>51101</v>
      </c>
      <c r="D10" t="s">
        <v>19</v>
      </c>
      <c r="E10" s="10">
        <v>0</v>
      </c>
      <c r="F10" s="10">
        <v>65878.59</v>
      </c>
      <c r="G10" s="10">
        <f>F10-E10</f>
        <v>65878.59</v>
      </c>
      <c r="H10" s="10">
        <v>66537.33</v>
      </c>
      <c r="I10" s="10">
        <v>68533.5</v>
      </c>
      <c r="J10" s="10">
        <v>70589.58</v>
      </c>
      <c r="K10" s="10">
        <v>72716.800000000003</v>
      </c>
      <c r="L10" s="11">
        <f>SUM(G10:K10)</f>
        <v>344255.8</v>
      </c>
    </row>
    <row r="11" spans="1:12" x14ac:dyDescent="0.25">
      <c r="A11" s="2">
        <v>255</v>
      </c>
      <c r="B11" s="2" t="s">
        <v>14</v>
      </c>
      <c r="C11" s="2">
        <v>52101</v>
      </c>
      <c r="D11" s="12" t="s">
        <v>16</v>
      </c>
      <c r="E11" s="10">
        <v>0</v>
      </c>
      <c r="F11" s="13">
        <v>8662.08</v>
      </c>
      <c r="G11" s="13">
        <f>F11-E11</f>
        <v>8662.08</v>
      </c>
      <c r="H11" s="13">
        <v>9095.18</v>
      </c>
      <c r="I11" s="13">
        <v>9549.94</v>
      </c>
      <c r="J11" s="13">
        <v>10027.219999999999</v>
      </c>
      <c r="K11" s="13">
        <v>10528.76</v>
      </c>
      <c r="L11" s="14">
        <f>SUM(G11:K11)</f>
        <v>47863.180000000008</v>
      </c>
    </row>
    <row r="12" spans="1:12" x14ac:dyDescent="0.25">
      <c r="A12" s="2">
        <v>255</v>
      </c>
      <c r="B12" s="2" t="s">
        <v>14</v>
      </c>
      <c r="C12" s="2">
        <v>52111</v>
      </c>
      <c r="D12" s="12" t="s">
        <v>17</v>
      </c>
      <c r="E12" s="13">
        <v>0</v>
      </c>
      <c r="F12" s="13">
        <v>1395.51</v>
      </c>
      <c r="G12" s="13">
        <f>F12-E12</f>
        <v>1395.51</v>
      </c>
      <c r="H12" s="13">
        <v>1408.06</v>
      </c>
      <c r="I12" s="13">
        <v>1446.1</v>
      </c>
      <c r="J12" s="13">
        <v>1485.27</v>
      </c>
      <c r="K12" s="13">
        <v>2355.0700000000002</v>
      </c>
      <c r="L12" s="14">
        <f>SUM(G12:K12)</f>
        <v>8090.01</v>
      </c>
    </row>
    <row r="13" spans="1:12" x14ac:dyDescent="0.25">
      <c r="A13" s="2">
        <v>255</v>
      </c>
      <c r="B13" s="2" t="s">
        <v>14</v>
      </c>
      <c r="C13" s="2">
        <v>52201</v>
      </c>
      <c r="D13" s="12" t="s">
        <v>18</v>
      </c>
      <c r="E13" s="13">
        <v>0</v>
      </c>
      <c r="F13" s="13">
        <v>5039.71</v>
      </c>
      <c r="G13" s="13">
        <f>F13-E13</f>
        <v>5039.71</v>
      </c>
      <c r="H13" s="13">
        <v>5090.1099999999997</v>
      </c>
      <c r="I13" s="13">
        <v>5242.8100000000004</v>
      </c>
      <c r="J13" s="13">
        <v>5400.1</v>
      </c>
      <c r="K13" s="13">
        <v>5562.84</v>
      </c>
      <c r="L13" s="14">
        <f>SUM(G13:K13)</f>
        <v>26335.570000000003</v>
      </c>
    </row>
    <row r="14" spans="1:12" x14ac:dyDescent="0.25">
      <c r="A14" s="2"/>
      <c r="B14" s="2"/>
      <c r="C14" s="2"/>
    </row>
    <row r="15" spans="1:12" x14ac:dyDescent="0.25">
      <c r="B15" s="2"/>
      <c r="F15" s="15" t="s">
        <v>11</v>
      </c>
      <c r="G15" s="16">
        <f t="shared" ref="G15:L15" si="2">SUM(G6:G13)</f>
        <v>2654.7400000000025</v>
      </c>
      <c r="H15" s="16">
        <f t="shared" si="2"/>
        <v>2664.0900000000051</v>
      </c>
      <c r="I15" s="16">
        <f t="shared" si="2"/>
        <v>2761.6099999999956</v>
      </c>
      <c r="J15" s="16">
        <f t="shared" si="2"/>
        <v>2844.5600000000009</v>
      </c>
      <c r="K15" s="16">
        <f t="shared" si="2"/>
        <v>2970.2000000000139</v>
      </c>
      <c r="L15" s="17">
        <f t="shared" si="2"/>
        <v>13895.200000000013</v>
      </c>
    </row>
    <row r="16" spans="1:12" x14ac:dyDescent="0.25">
      <c r="B16" s="2"/>
      <c r="H16" s="16"/>
      <c r="I16" s="16"/>
      <c r="J16" s="16"/>
      <c r="K16" s="16"/>
    </row>
    <row r="17" spans="1:12" x14ac:dyDescent="0.25">
      <c r="A17" s="1" t="s">
        <v>20</v>
      </c>
      <c r="B17" s="2"/>
    </row>
    <row r="18" spans="1:12" x14ac:dyDescent="0.25">
      <c r="A18" s="3" t="s">
        <v>2</v>
      </c>
      <c r="B18" s="3" t="s">
        <v>3</v>
      </c>
      <c r="C18" s="126" t="s">
        <v>4</v>
      </c>
      <c r="D18" s="4"/>
      <c r="E18" s="128">
        <v>2025</v>
      </c>
      <c r="F18" s="128"/>
      <c r="G18" s="129"/>
      <c r="H18" s="5">
        <v>2026</v>
      </c>
      <c r="I18" s="5">
        <v>2027</v>
      </c>
      <c r="J18" s="5">
        <v>2028</v>
      </c>
      <c r="K18" s="5">
        <v>2029</v>
      </c>
      <c r="L18" s="5" t="s">
        <v>5</v>
      </c>
    </row>
    <row r="19" spans="1:12" x14ac:dyDescent="0.25">
      <c r="A19" s="6" t="s">
        <v>6</v>
      </c>
      <c r="B19" s="6" t="s">
        <v>7</v>
      </c>
      <c r="C19" s="127"/>
      <c r="D19" s="7" t="s">
        <v>21</v>
      </c>
      <c r="E19" s="8" t="s">
        <v>9</v>
      </c>
      <c r="F19" s="9" t="s">
        <v>10</v>
      </c>
      <c r="G19" s="9" t="s">
        <v>11</v>
      </c>
      <c r="H19" s="9" t="s">
        <v>12</v>
      </c>
      <c r="I19" s="9" t="s">
        <v>12</v>
      </c>
      <c r="J19" s="9" t="s">
        <v>12</v>
      </c>
      <c r="K19" s="9" t="s">
        <v>12</v>
      </c>
      <c r="L19" s="9" t="s">
        <v>13</v>
      </c>
    </row>
    <row r="20" spans="1:12" x14ac:dyDescent="0.25">
      <c r="A20" s="2">
        <v>71</v>
      </c>
      <c r="B20" s="2" t="s">
        <v>14</v>
      </c>
      <c r="C20" s="2">
        <v>51101</v>
      </c>
      <c r="D20" t="s">
        <v>22</v>
      </c>
      <c r="E20" s="10">
        <v>71115.199999999997</v>
      </c>
      <c r="F20" s="10">
        <v>74068.800000000003</v>
      </c>
      <c r="G20" s="10">
        <f>F20-E20</f>
        <v>2953.6000000000058</v>
      </c>
      <c r="H20" s="10">
        <v>2995.2</v>
      </c>
      <c r="I20" s="10">
        <v>3078.4</v>
      </c>
      <c r="J20" s="10">
        <v>3161.6</v>
      </c>
      <c r="K20" s="10">
        <v>3244.8</v>
      </c>
      <c r="L20" s="11">
        <f>SUM(G20:K20)</f>
        <v>15433.600000000006</v>
      </c>
    </row>
    <row r="21" spans="1:12" x14ac:dyDescent="0.25">
      <c r="A21" s="2">
        <v>73</v>
      </c>
      <c r="B21" s="2" t="s">
        <v>23</v>
      </c>
      <c r="C21" s="2">
        <v>52101</v>
      </c>
      <c r="D21" s="12" t="s">
        <v>16</v>
      </c>
      <c r="E21" s="10">
        <v>9030.84</v>
      </c>
      <c r="F21" s="10">
        <v>9030.84</v>
      </c>
      <c r="G21" s="10">
        <f>F21-E21</f>
        <v>0</v>
      </c>
      <c r="H21" s="10">
        <v>0</v>
      </c>
      <c r="I21" s="10">
        <v>0</v>
      </c>
      <c r="J21" s="10">
        <v>0</v>
      </c>
      <c r="K21" s="10">
        <v>0</v>
      </c>
      <c r="L21" s="11">
        <v>0</v>
      </c>
    </row>
    <row r="22" spans="1:12" x14ac:dyDescent="0.25">
      <c r="A22" s="2">
        <v>73</v>
      </c>
      <c r="B22" s="2" t="s">
        <v>14</v>
      </c>
      <c r="C22" s="2">
        <v>52111</v>
      </c>
      <c r="D22" s="12" t="s">
        <v>17</v>
      </c>
      <c r="E22" s="10">
        <v>1359.6</v>
      </c>
      <c r="F22" s="10">
        <v>1410.24</v>
      </c>
      <c r="G22" s="10">
        <f t="shared" ref="G22:G23" si="3">F22-E22</f>
        <v>50.6400000000001</v>
      </c>
      <c r="H22" s="10">
        <v>51.35</v>
      </c>
      <c r="I22" s="10">
        <v>52.78</v>
      </c>
      <c r="J22" s="10">
        <v>54.21</v>
      </c>
      <c r="K22" s="10">
        <v>97.66</v>
      </c>
      <c r="L22" s="11">
        <f t="shared" ref="L22:L23" si="4">SUM(G22:K22)</f>
        <v>306.6400000000001</v>
      </c>
    </row>
    <row r="23" spans="1:12" x14ac:dyDescent="0.25">
      <c r="A23" s="2">
        <v>73</v>
      </c>
      <c r="B23" s="2" t="s">
        <v>14</v>
      </c>
      <c r="C23" s="2">
        <v>52201</v>
      </c>
      <c r="D23" s="12" t="s">
        <v>18</v>
      </c>
      <c r="E23" s="10">
        <v>5440.31</v>
      </c>
      <c r="F23" s="10">
        <v>5666.26</v>
      </c>
      <c r="G23" s="10">
        <f t="shared" si="3"/>
        <v>225.94999999999982</v>
      </c>
      <c r="H23" s="10">
        <v>229.13</v>
      </c>
      <c r="I23" s="10">
        <v>235.5</v>
      </c>
      <c r="J23" s="10">
        <v>241.86</v>
      </c>
      <c r="K23" s="10">
        <v>248.23</v>
      </c>
      <c r="L23" s="11">
        <f t="shared" si="4"/>
        <v>1180.6699999999998</v>
      </c>
    </row>
    <row r="24" spans="1:12" x14ac:dyDescent="0.25">
      <c r="B24" s="2"/>
    </row>
    <row r="25" spans="1:12" x14ac:dyDescent="0.25">
      <c r="B25" s="2"/>
      <c r="F25" s="15" t="s">
        <v>11</v>
      </c>
      <c r="G25" s="16">
        <f>SUM(G20:G23)</f>
        <v>3230.190000000006</v>
      </c>
      <c r="H25" s="16">
        <f t="shared" ref="H25:L25" si="5">SUM(H20:H23)</f>
        <v>3275.68</v>
      </c>
      <c r="I25" s="16">
        <f t="shared" si="5"/>
        <v>3366.6800000000003</v>
      </c>
      <c r="J25" s="16">
        <f t="shared" si="5"/>
        <v>3457.67</v>
      </c>
      <c r="K25" s="16">
        <f t="shared" si="5"/>
        <v>3590.69</v>
      </c>
      <c r="L25" s="17">
        <f t="shared" si="5"/>
        <v>16920.910000000003</v>
      </c>
    </row>
    <row r="26" spans="1:12" x14ac:dyDescent="0.25">
      <c r="B26" s="2"/>
    </row>
    <row r="27" spans="1:12" x14ac:dyDescent="0.25">
      <c r="A27" s="15" t="s">
        <v>24</v>
      </c>
      <c r="B27" s="18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5">
      <c r="A28" s="3" t="s">
        <v>2</v>
      </c>
      <c r="B28" s="3" t="s">
        <v>3</v>
      </c>
      <c r="C28" s="126" t="s">
        <v>4</v>
      </c>
      <c r="D28" s="4"/>
      <c r="E28" s="128">
        <v>2025</v>
      </c>
      <c r="F28" s="128"/>
      <c r="G28" s="129"/>
      <c r="H28" s="5">
        <v>2026</v>
      </c>
      <c r="I28" s="5">
        <v>2027</v>
      </c>
      <c r="J28" s="5">
        <v>2028</v>
      </c>
      <c r="K28" s="5">
        <v>2029</v>
      </c>
      <c r="L28" s="5" t="s">
        <v>5</v>
      </c>
    </row>
    <row r="29" spans="1:12" x14ac:dyDescent="0.25">
      <c r="A29" s="6" t="s">
        <v>6</v>
      </c>
      <c r="B29" s="6" t="s">
        <v>7</v>
      </c>
      <c r="C29" s="127"/>
      <c r="D29" s="7" t="s">
        <v>25</v>
      </c>
      <c r="E29" s="8" t="s">
        <v>9</v>
      </c>
      <c r="F29" s="9" t="s">
        <v>10</v>
      </c>
      <c r="G29" s="9" t="s">
        <v>11</v>
      </c>
      <c r="H29" s="9" t="s">
        <v>12</v>
      </c>
      <c r="I29" s="9" t="s">
        <v>12</v>
      </c>
      <c r="J29" s="9" t="s">
        <v>12</v>
      </c>
      <c r="K29" s="9" t="s">
        <v>12</v>
      </c>
      <c r="L29" s="9" t="s">
        <v>13</v>
      </c>
    </row>
    <row r="30" spans="1:12" x14ac:dyDescent="0.25">
      <c r="A30" s="2">
        <v>149</v>
      </c>
      <c r="B30" s="2" t="s">
        <v>7</v>
      </c>
      <c r="C30" s="2">
        <v>51101</v>
      </c>
      <c r="D30" s="19" t="s">
        <v>26</v>
      </c>
      <c r="E30" s="10">
        <v>87318.399999999994</v>
      </c>
      <c r="F30" s="10">
        <v>0</v>
      </c>
      <c r="G30" s="10">
        <f>F30-E30</f>
        <v>-87318.399999999994</v>
      </c>
      <c r="H30" s="10">
        <v>-88192</v>
      </c>
      <c r="I30" s="10">
        <v>-90833.600000000006</v>
      </c>
      <c r="J30" s="10">
        <v>-93558.399999999994</v>
      </c>
      <c r="K30" s="10">
        <v>-96366.399999999994</v>
      </c>
      <c r="L30" s="17">
        <f>SUM(H30:K30)</f>
        <v>-368950.4</v>
      </c>
    </row>
    <row r="31" spans="1:12" x14ac:dyDescent="0.25">
      <c r="A31" s="2">
        <v>149</v>
      </c>
      <c r="B31" s="2" t="s">
        <v>7</v>
      </c>
      <c r="C31" s="2">
        <v>52101</v>
      </c>
      <c r="D31" s="12" t="s">
        <v>16</v>
      </c>
      <c r="E31" s="10">
        <v>9030.84</v>
      </c>
      <c r="F31" s="10">
        <v>0</v>
      </c>
      <c r="G31" s="10">
        <f t="shared" ref="G31:G37" si="6">F31-E31</f>
        <v>-9030.84</v>
      </c>
      <c r="H31" s="10">
        <v>-9482.3819999999996</v>
      </c>
      <c r="I31" s="10">
        <v>-9956.5010000000002</v>
      </c>
      <c r="J31" s="10">
        <v>-10454.1</v>
      </c>
      <c r="K31" s="10">
        <v>-10976.99</v>
      </c>
      <c r="L31" s="17">
        <f t="shared" ref="L31:L49" si="7">SUM(H31:K31)</f>
        <v>-40869.972999999998</v>
      </c>
    </row>
    <row r="32" spans="1:12" x14ac:dyDescent="0.25">
      <c r="A32" s="2">
        <v>149</v>
      </c>
      <c r="B32" s="2" t="s">
        <v>7</v>
      </c>
      <c r="C32" s="2">
        <v>52111</v>
      </c>
      <c r="D32" s="12" t="s">
        <v>17</v>
      </c>
      <c r="E32" s="10">
        <v>1637.415</v>
      </c>
      <c r="F32" s="10">
        <v>0</v>
      </c>
      <c r="G32" s="10">
        <f t="shared" si="6"/>
        <v>-1637.415</v>
      </c>
      <c r="H32" s="10">
        <v>-1652.394</v>
      </c>
      <c r="I32" s="10">
        <v>-1697.6859999999999</v>
      </c>
      <c r="J32" s="10">
        <v>-1744.404</v>
      </c>
      <c r="K32" s="10">
        <v>-3040.6869999999999</v>
      </c>
      <c r="L32" s="17">
        <f t="shared" si="7"/>
        <v>-8135.1710000000003</v>
      </c>
    </row>
    <row r="33" spans="1:12" x14ac:dyDescent="0.25">
      <c r="A33" s="2">
        <v>149</v>
      </c>
      <c r="B33" s="2" t="s">
        <v>7</v>
      </c>
      <c r="C33" s="2">
        <v>52201</v>
      </c>
      <c r="D33" s="12" t="s">
        <v>18</v>
      </c>
      <c r="E33" s="10">
        <v>6679.8580000000002</v>
      </c>
      <c r="F33" s="10">
        <v>0</v>
      </c>
      <c r="G33" s="10">
        <f t="shared" si="6"/>
        <v>-6679.8580000000002</v>
      </c>
      <c r="H33" s="10">
        <v>-6746.6880000000001</v>
      </c>
      <c r="I33" s="10">
        <v>-6948.77</v>
      </c>
      <c r="J33" s="10">
        <v>-7157.2179999999998</v>
      </c>
      <c r="K33" s="10">
        <v>-7372.03</v>
      </c>
      <c r="L33" s="17">
        <f t="shared" si="7"/>
        <v>-28224.705999999998</v>
      </c>
    </row>
    <row r="34" spans="1:12" x14ac:dyDescent="0.25">
      <c r="A34" s="2">
        <v>149</v>
      </c>
      <c r="B34" s="2" t="s">
        <v>7</v>
      </c>
      <c r="C34" s="2">
        <v>51101</v>
      </c>
      <c r="D34" s="20" t="s">
        <v>27</v>
      </c>
      <c r="E34" s="10">
        <v>98571.199999999997</v>
      </c>
      <c r="F34" s="10">
        <v>0</v>
      </c>
      <c r="G34" s="10">
        <f t="shared" si="6"/>
        <v>-98571.199999999997</v>
      </c>
      <c r="H34" s="10">
        <v>-99548.800000000003</v>
      </c>
      <c r="I34" s="10">
        <v>-102544</v>
      </c>
      <c r="J34" s="10">
        <v>-105622.39999999999</v>
      </c>
      <c r="K34" s="10">
        <v>-108784</v>
      </c>
      <c r="L34" s="17">
        <f t="shared" si="7"/>
        <v>-416499.19999999995</v>
      </c>
    </row>
    <row r="35" spans="1:12" x14ac:dyDescent="0.25">
      <c r="A35" s="2">
        <v>149</v>
      </c>
      <c r="B35" s="2" t="s">
        <v>7</v>
      </c>
      <c r="C35" s="2">
        <v>52101</v>
      </c>
      <c r="D35" s="12" t="s">
        <v>16</v>
      </c>
      <c r="E35" s="10">
        <v>9030.84</v>
      </c>
      <c r="F35" s="10">
        <v>0</v>
      </c>
      <c r="G35" s="10">
        <f t="shared" si="6"/>
        <v>-9030.84</v>
      </c>
      <c r="H35" s="10">
        <v>-9482.3819999999996</v>
      </c>
      <c r="I35" s="10">
        <v>-9956.5010999999995</v>
      </c>
      <c r="J35" s="10">
        <v>-10454.100399999999</v>
      </c>
      <c r="K35" s="10">
        <v>-10976.986000000001</v>
      </c>
      <c r="L35" s="17">
        <f t="shared" si="7"/>
        <v>-40869.969499999999</v>
      </c>
    </row>
    <row r="36" spans="1:12" x14ac:dyDescent="0.25">
      <c r="A36" s="2">
        <v>149</v>
      </c>
      <c r="B36" s="2" t="s">
        <v>7</v>
      </c>
      <c r="C36" s="2">
        <v>52111</v>
      </c>
      <c r="D36" s="12" t="s">
        <v>17</v>
      </c>
      <c r="E36" s="10">
        <v>1830.3520000000001</v>
      </c>
      <c r="F36" s="10">
        <v>0</v>
      </c>
      <c r="G36" s="10">
        <f t="shared" si="6"/>
        <v>-1830.3520000000001</v>
      </c>
      <c r="H36" s="10">
        <v>-1847.1139000000001</v>
      </c>
      <c r="I36" s="10">
        <v>-1898.4685999999999</v>
      </c>
      <c r="J36" s="10">
        <v>-1951.25</v>
      </c>
      <c r="K36" s="10">
        <v>-3414.4281000000001</v>
      </c>
      <c r="L36" s="17">
        <f t="shared" si="7"/>
        <v>-9111.2606000000014</v>
      </c>
    </row>
    <row r="37" spans="1:12" x14ac:dyDescent="0.25">
      <c r="A37" s="2">
        <v>149</v>
      </c>
      <c r="B37" s="2" t="s">
        <v>7</v>
      </c>
      <c r="C37" s="2">
        <v>52201</v>
      </c>
      <c r="D37" s="12" t="s">
        <v>18</v>
      </c>
      <c r="E37" s="10">
        <v>7540.6970000000001</v>
      </c>
      <c r="F37" s="10">
        <v>0</v>
      </c>
      <c r="G37" s="10">
        <f t="shared" si="6"/>
        <v>-7540.6970000000001</v>
      </c>
      <c r="H37" s="10">
        <v>-7615.4831999999997</v>
      </c>
      <c r="I37" s="10">
        <v>-7844.616</v>
      </c>
      <c r="J37" s="10">
        <v>-8080.1135999999997</v>
      </c>
      <c r="K37" s="10">
        <v>-8321.9760000000006</v>
      </c>
      <c r="L37" s="17">
        <f t="shared" si="7"/>
        <v>-31862.188800000004</v>
      </c>
    </row>
    <row r="38" spans="1:12" x14ac:dyDescent="0.25">
      <c r="A38" s="2">
        <v>149</v>
      </c>
      <c r="B38" s="2" t="s">
        <v>14</v>
      </c>
      <c r="C38" s="2">
        <v>51101</v>
      </c>
      <c r="D38" s="19" t="s">
        <v>28</v>
      </c>
      <c r="E38" s="10">
        <v>0</v>
      </c>
      <c r="F38" s="10">
        <v>80329.600000000006</v>
      </c>
      <c r="G38" s="10">
        <f>F38-E38</f>
        <v>80329.600000000006</v>
      </c>
      <c r="H38" s="10">
        <v>81140.800000000003</v>
      </c>
      <c r="I38" s="10">
        <v>83574.399999999994</v>
      </c>
      <c r="J38" s="10">
        <v>86091.199999999997</v>
      </c>
      <c r="K38" s="10">
        <v>88670.399999999994</v>
      </c>
      <c r="L38" s="17">
        <f t="shared" si="7"/>
        <v>339476.80000000005</v>
      </c>
    </row>
    <row r="39" spans="1:12" x14ac:dyDescent="0.25">
      <c r="A39" s="2">
        <v>149</v>
      </c>
      <c r="B39" s="2" t="s">
        <v>14</v>
      </c>
      <c r="C39" s="2">
        <v>52101</v>
      </c>
      <c r="D39" s="12" t="s">
        <v>16</v>
      </c>
      <c r="E39" s="10">
        <v>0</v>
      </c>
      <c r="F39" s="10">
        <v>9030.84</v>
      </c>
      <c r="G39" s="10">
        <f t="shared" ref="G39:G45" si="8">F39-E39</f>
        <v>9030.84</v>
      </c>
      <c r="H39" s="10">
        <v>9482.3819999999996</v>
      </c>
      <c r="I39" s="10">
        <v>9956.5010000000002</v>
      </c>
      <c r="J39" s="10">
        <v>10454.1</v>
      </c>
      <c r="K39" s="10">
        <v>10976.99</v>
      </c>
      <c r="L39" s="17">
        <f t="shared" si="7"/>
        <v>40869.972999999998</v>
      </c>
    </row>
    <row r="40" spans="1:12" x14ac:dyDescent="0.25">
      <c r="A40" s="2">
        <v>149</v>
      </c>
      <c r="B40" s="2" t="s">
        <v>14</v>
      </c>
      <c r="C40" s="2">
        <v>52111</v>
      </c>
      <c r="D40" s="12" t="s">
        <v>17</v>
      </c>
      <c r="E40" s="10">
        <v>0</v>
      </c>
      <c r="F40" s="10">
        <v>1517.587</v>
      </c>
      <c r="G40" s="10">
        <f t="shared" si="8"/>
        <v>1517.587</v>
      </c>
      <c r="H40" s="10">
        <v>1531.4960000000001</v>
      </c>
      <c r="I40" s="10">
        <v>1573.222</v>
      </c>
      <c r="J40" s="10">
        <v>1616.374</v>
      </c>
      <c r="K40" s="10">
        <v>2809.0549999999998</v>
      </c>
      <c r="L40" s="17">
        <f t="shared" si="7"/>
        <v>7530.146999999999</v>
      </c>
    </row>
    <row r="41" spans="1:12" x14ac:dyDescent="0.25">
      <c r="A41" s="2">
        <v>149</v>
      </c>
      <c r="B41" s="2" t="s">
        <v>14</v>
      </c>
      <c r="C41" s="2">
        <v>52201</v>
      </c>
      <c r="D41" s="12" t="s">
        <v>18</v>
      </c>
      <c r="E41" s="10">
        <v>0</v>
      </c>
      <c r="F41" s="10">
        <v>6145.2139999999999</v>
      </c>
      <c r="G41" s="10">
        <f t="shared" si="8"/>
        <v>6145.2139999999999</v>
      </c>
      <c r="H41" s="10">
        <v>6207.2709999999997</v>
      </c>
      <c r="I41" s="10">
        <v>6393.442</v>
      </c>
      <c r="J41" s="10">
        <v>6585.9769999999999</v>
      </c>
      <c r="K41" s="10">
        <v>6783.2860000000001</v>
      </c>
      <c r="L41" s="17">
        <f t="shared" si="7"/>
        <v>25969.975999999999</v>
      </c>
    </row>
    <row r="42" spans="1:12" x14ac:dyDescent="0.25">
      <c r="A42" s="2">
        <v>149</v>
      </c>
      <c r="B42" s="2" t="s">
        <v>14</v>
      </c>
      <c r="C42" s="2">
        <v>51101</v>
      </c>
      <c r="D42" s="19" t="s">
        <v>29</v>
      </c>
      <c r="E42" s="10">
        <v>0</v>
      </c>
      <c r="F42" s="10">
        <v>102419.2</v>
      </c>
      <c r="G42" s="10">
        <f t="shared" si="8"/>
        <v>102419.2</v>
      </c>
      <c r="H42" s="10">
        <v>103438.39999999999</v>
      </c>
      <c r="I42" s="10">
        <v>106537.60000000001</v>
      </c>
      <c r="J42" s="10">
        <v>109740.8</v>
      </c>
      <c r="K42" s="10">
        <v>113027.2</v>
      </c>
      <c r="L42" s="17">
        <f t="shared" si="7"/>
        <v>432744</v>
      </c>
    </row>
    <row r="43" spans="1:12" x14ac:dyDescent="0.25">
      <c r="A43" s="2">
        <v>149</v>
      </c>
      <c r="B43" s="2" t="s">
        <v>14</v>
      </c>
      <c r="C43" s="2">
        <v>52101</v>
      </c>
      <c r="D43" s="12" t="s">
        <v>16</v>
      </c>
      <c r="E43" s="10">
        <v>0</v>
      </c>
      <c r="F43" s="10">
        <v>9030.84</v>
      </c>
      <c r="G43" s="10">
        <f t="shared" si="8"/>
        <v>9030.84</v>
      </c>
      <c r="H43" s="10">
        <v>9482.3819999999996</v>
      </c>
      <c r="I43" s="10">
        <v>9956.5010000000002</v>
      </c>
      <c r="J43" s="10">
        <v>10454.1</v>
      </c>
      <c r="K43" s="10">
        <v>10976.99</v>
      </c>
      <c r="L43" s="17">
        <f t="shared" si="7"/>
        <v>40869.972999999998</v>
      </c>
    </row>
    <row r="44" spans="1:12" x14ac:dyDescent="0.25">
      <c r="A44" s="2">
        <v>149</v>
      </c>
      <c r="B44" s="2" t="s">
        <v>14</v>
      </c>
      <c r="C44" s="2">
        <v>52111</v>
      </c>
      <c r="D44" s="12" t="s">
        <v>17</v>
      </c>
      <c r="E44" s="10">
        <v>0</v>
      </c>
      <c r="F44" s="10">
        <v>1896.329</v>
      </c>
      <c r="G44" s="10">
        <f t="shared" si="8"/>
        <v>1896.329</v>
      </c>
      <c r="H44" s="10">
        <v>1913.8040000000001</v>
      </c>
      <c r="I44" s="10">
        <v>1966.942</v>
      </c>
      <c r="J44" s="10">
        <v>2021.8630000000001</v>
      </c>
      <c r="K44" s="10">
        <v>3542.1390000000001</v>
      </c>
      <c r="L44" s="17">
        <f t="shared" si="7"/>
        <v>9444.7479999999996</v>
      </c>
    </row>
    <row r="45" spans="1:12" x14ac:dyDescent="0.25">
      <c r="A45" s="2">
        <v>149</v>
      </c>
      <c r="B45" s="2" t="s">
        <v>14</v>
      </c>
      <c r="C45" s="2">
        <v>52201</v>
      </c>
      <c r="D45" s="12" t="s">
        <v>18</v>
      </c>
      <c r="E45" s="10">
        <v>0</v>
      </c>
      <c r="F45" s="10">
        <v>7835.0690000000004</v>
      </c>
      <c r="G45" s="10">
        <f t="shared" si="8"/>
        <v>7835.0690000000004</v>
      </c>
      <c r="H45" s="10">
        <v>7913.0379999999996</v>
      </c>
      <c r="I45" s="10">
        <v>8150.1260000000002</v>
      </c>
      <c r="J45" s="10">
        <v>8395.1710000000003</v>
      </c>
      <c r="K45" s="10">
        <v>8646.5810000000001</v>
      </c>
      <c r="L45" s="17">
        <f t="shared" si="7"/>
        <v>33104.915999999997</v>
      </c>
    </row>
    <row r="46" spans="1:12" x14ac:dyDescent="0.25">
      <c r="A46" s="2">
        <v>149</v>
      </c>
      <c r="B46" s="2" t="s">
        <v>14</v>
      </c>
      <c r="C46" s="2">
        <v>51101</v>
      </c>
      <c r="D46" s="19" t="s">
        <v>30</v>
      </c>
      <c r="E46" s="10">
        <v>68162</v>
      </c>
      <c r="F46" s="10">
        <v>71115</v>
      </c>
      <c r="G46" s="10">
        <f>F46-E46</f>
        <v>2953</v>
      </c>
      <c r="H46" s="10">
        <v>2974</v>
      </c>
      <c r="I46" s="10">
        <v>3079</v>
      </c>
      <c r="J46" s="10">
        <v>3182</v>
      </c>
      <c r="K46" s="10">
        <v>3286</v>
      </c>
      <c r="L46" s="17">
        <f t="shared" si="7"/>
        <v>12521</v>
      </c>
    </row>
    <row r="47" spans="1:12" x14ac:dyDescent="0.25">
      <c r="A47" s="2">
        <v>149</v>
      </c>
      <c r="B47" s="2" t="s">
        <v>23</v>
      </c>
      <c r="C47" s="2">
        <v>52101</v>
      </c>
      <c r="D47" s="12" t="s">
        <v>16</v>
      </c>
      <c r="E47" s="10">
        <v>9031</v>
      </c>
      <c r="F47" s="10">
        <v>9031</v>
      </c>
      <c r="G47" s="10">
        <f t="shared" ref="G47:G49" si="9">F47-E47</f>
        <v>0</v>
      </c>
      <c r="H47" s="10">
        <v>0</v>
      </c>
      <c r="I47" s="10">
        <v>0</v>
      </c>
      <c r="J47" s="10">
        <v>0</v>
      </c>
      <c r="K47" s="10">
        <v>0</v>
      </c>
      <c r="L47" s="17">
        <f t="shared" si="7"/>
        <v>0</v>
      </c>
    </row>
    <row r="48" spans="1:12" x14ac:dyDescent="0.25">
      <c r="A48" s="2">
        <v>149</v>
      </c>
      <c r="B48" s="2" t="s">
        <v>14</v>
      </c>
      <c r="C48" s="2">
        <v>52111</v>
      </c>
      <c r="D48" s="12" t="s">
        <v>17</v>
      </c>
      <c r="E48" s="10">
        <v>1169</v>
      </c>
      <c r="F48" s="10">
        <v>1219</v>
      </c>
      <c r="G48" s="10">
        <f t="shared" si="9"/>
        <v>50</v>
      </c>
      <c r="H48" s="10">
        <v>51</v>
      </c>
      <c r="I48" s="10">
        <v>53</v>
      </c>
      <c r="J48" s="10">
        <v>55</v>
      </c>
      <c r="K48" s="10">
        <v>99</v>
      </c>
      <c r="L48" s="17">
        <f t="shared" si="7"/>
        <v>258</v>
      </c>
    </row>
    <row r="49" spans="1:12" x14ac:dyDescent="0.25">
      <c r="A49" s="2">
        <v>149</v>
      </c>
      <c r="B49" s="2" t="s">
        <v>14</v>
      </c>
      <c r="C49" s="2">
        <v>52201</v>
      </c>
      <c r="D49" s="12" t="s">
        <v>18</v>
      </c>
      <c r="E49" s="10">
        <v>5214</v>
      </c>
      <c r="F49" s="10">
        <v>5440</v>
      </c>
      <c r="G49" s="10">
        <f t="shared" si="9"/>
        <v>226</v>
      </c>
      <c r="H49" s="10">
        <v>227</v>
      </c>
      <c r="I49" s="10">
        <v>236</v>
      </c>
      <c r="J49" s="10">
        <v>243</v>
      </c>
      <c r="K49" s="10">
        <v>251</v>
      </c>
      <c r="L49" s="17">
        <f t="shared" si="7"/>
        <v>957</v>
      </c>
    </row>
    <row r="50" spans="1:12" x14ac:dyDescent="0.25">
      <c r="B50" s="2"/>
      <c r="C50" s="2"/>
      <c r="D50" s="12"/>
      <c r="E50" s="10"/>
      <c r="F50" s="10"/>
      <c r="G50" s="10"/>
      <c r="H50" s="10"/>
      <c r="I50" s="10"/>
      <c r="J50" s="10"/>
      <c r="K50" s="10"/>
      <c r="L50" s="17"/>
    </row>
    <row r="51" spans="1:12" x14ac:dyDescent="0.25">
      <c r="A51" s="15"/>
      <c r="B51" s="18"/>
      <c r="C51" s="15"/>
      <c r="D51" s="15"/>
      <c r="E51" s="15"/>
      <c r="F51" s="15" t="s">
        <v>11</v>
      </c>
      <c r="G51" s="16">
        <f>SUM(G30:G49)</f>
        <v>-205.92300000000705</v>
      </c>
      <c r="H51" s="16">
        <f t="shared" ref="H51:K51" si="10">SUM(H30:H49)</f>
        <v>-205.67009999996208</v>
      </c>
      <c r="I51" s="16">
        <f t="shared" si="10"/>
        <v>-203.4087000000327</v>
      </c>
      <c r="J51" s="16">
        <f t="shared" si="10"/>
        <v>-182.40099999998893</v>
      </c>
      <c r="K51" s="16">
        <f t="shared" si="10"/>
        <v>-184.85610000003908</v>
      </c>
      <c r="L51" s="17">
        <f>SUM(L30:L49)</f>
        <v>-776.33589999994001</v>
      </c>
    </row>
    <row r="52" spans="1:12" x14ac:dyDescent="0.25">
      <c r="B52" s="2"/>
    </row>
    <row r="53" spans="1:12" x14ac:dyDescent="0.25">
      <c r="A53" s="1" t="s">
        <v>31</v>
      </c>
      <c r="B53" s="2"/>
    </row>
    <row r="54" spans="1:12" x14ac:dyDescent="0.25">
      <c r="A54" s="3" t="s">
        <v>2</v>
      </c>
      <c r="B54" s="3" t="s">
        <v>3</v>
      </c>
      <c r="C54" s="126" t="s">
        <v>4</v>
      </c>
      <c r="D54" s="4"/>
      <c r="E54" s="128">
        <v>2025</v>
      </c>
      <c r="F54" s="128"/>
      <c r="G54" s="129"/>
      <c r="H54" s="5">
        <v>2026</v>
      </c>
      <c r="I54" s="5">
        <v>2027</v>
      </c>
      <c r="J54" s="5">
        <v>2028</v>
      </c>
      <c r="K54" s="5">
        <v>2029</v>
      </c>
      <c r="L54" s="5" t="s">
        <v>5</v>
      </c>
    </row>
    <row r="55" spans="1:12" x14ac:dyDescent="0.25">
      <c r="A55" s="6" t="s">
        <v>6</v>
      </c>
      <c r="B55" s="6" t="s">
        <v>7</v>
      </c>
      <c r="C55" s="127"/>
      <c r="D55" s="7" t="s">
        <v>32</v>
      </c>
      <c r="E55" s="8" t="s">
        <v>9</v>
      </c>
      <c r="F55" s="9" t="s">
        <v>10</v>
      </c>
      <c r="G55" s="9" t="s">
        <v>11</v>
      </c>
      <c r="H55" s="9" t="s">
        <v>12</v>
      </c>
      <c r="I55" s="9" t="s">
        <v>12</v>
      </c>
      <c r="J55" s="9" t="s">
        <v>12</v>
      </c>
      <c r="K55" s="9" t="s">
        <v>12</v>
      </c>
      <c r="L55" s="9" t="s">
        <v>13</v>
      </c>
    </row>
    <row r="56" spans="1:12" x14ac:dyDescent="0.25">
      <c r="A56" s="2">
        <v>166</v>
      </c>
      <c r="B56" s="2" t="s">
        <v>14</v>
      </c>
      <c r="C56" s="2">
        <v>51101</v>
      </c>
      <c r="D56" t="s">
        <v>33</v>
      </c>
      <c r="E56" s="10">
        <v>145641.60000000001</v>
      </c>
      <c r="F56" s="10">
        <v>154502.39999999999</v>
      </c>
      <c r="G56" s="10">
        <f>F56-E56</f>
        <v>8860.7999999999884</v>
      </c>
      <c r="H56" s="10">
        <v>8964.7999999999993</v>
      </c>
      <c r="I56" s="10">
        <v>9235.2000000000007</v>
      </c>
      <c r="J56" s="10">
        <v>9505.6</v>
      </c>
      <c r="K56" s="10">
        <v>9776</v>
      </c>
      <c r="L56" s="11">
        <f>SUM(G56:K56)</f>
        <v>46342.399999999987</v>
      </c>
    </row>
    <row r="57" spans="1:12" x14ac:dyDescent="0.25">
      <c r="A57" s="2">
        <v>167</v>
      </c>
      <c r="B57" s="2" t="s">
        <v>23</v>
      </c>
      <c r="C57" s="2">
        <v>52101</v>
      </c>
      <c r="D57" s="12" t="s">
        <v>16</v>
      </c>
      <c r="E57" s="10">
        <v>27092.400000000001</v>
      </c>
      <c r="F57" s="10">
        <v>27092.400000000001</v>
      </c>
      <c r="G57" s="10">
        <f>F57-E57</f>
        <v>0</v>
      </c>
      <c r="H57" s="10">
        <v>0</v>
      </c>
      <c r="I57" s="10">
        <v>0</v>
      </c>
      <c r="J57" s="10">
        <v>0</v>
      </c>
      <c r="K57" s="10">
        <v>0</v>
      </c>
      <c r="L57" s="11">
        <v>0</v>
      </c>
    </row>
    <row r="58" spans="1:12" x14ac:dyDescent="0.25">
      <c r="A58" s="2">
        <v>167</v>
      </c>
      <c r="B58" s="2" t="s">
        <v>14</v>
      </c>
      <c r="C58" s="2">
        <v>52111</v>
      </c>
      <c r="D58" s="12" t="s">
        <v>17</v>
      </c>
      <c r="E58" s="10">
        <v>2905.13</v>
      </c>
      <c r="F58" s="10">
        <v>3057.05</v>
      </c>
      <c r="G58" s="10">
        <f t="shared" ref="G58:G59" si="11">F58-E58</f>
        <v>151.92000000000007</v>
      </c>
      <c r="H58" s="10">
        <v>153.71</v>
      </c>
      <c r="I58" s="10">
        <v>158.34</v>
      </c>
      <c r="J58" s="10">
        <v>162.97999999999999</v>
      </c>
      <c r="K58" s="10">
        <v>294.24</v>
      </c>
      <c r="L58" s="11">
        <f t="shared" ref="L58:L59" si="12">SUM(G58:K58)</f>
        <v>921.19000000000017</v>
      </c>
    </row>
    <row r="59" spans="1:12" x14ac:dyDescent="0.25">
      <c r="A59" s="2">
        <v>167</v>
      </c>
      <c r="B59" s="2" t="s">
        <v>14</v>
      </c>
      <c r="C59" s="2">
        <v>52201</v>
      </c>
      <c r="D59" s="12" t="s">
        <v>18</v>
      </c>
      <c r="E59" s="10">
        <v>11692.38</v>
      </c>
      <c r="F59" s="10">
        <v>12370.23</v>
      </c>
      <c r="G59" s="10">
        <f t="shared" si="11"/>
        <v>677.85000000000036</v>
      </c>
      <c r="H59" s="10">
        <v>685.81</v>
      </c>
      <c r="I59" s="10">
        <v>706.49</v>
      </c>
      <c r="J59" s="10">
        <v>727.18</v>
      </c>
      <c r="K59" s="10">
        <v>747.86</v>
      </c>
      <c r="L59" s="11">
        <f t="shared" si="12"/>
        <v>3545.1900000000005</v>
      </c>
    </row>
    <row r="60" spans="1:12" x14ac:dyDescent="0.25">
      <c r="B60" s="2"/>
    </row>
    <row r="61" spans="1:12" x14ac:dyDescent="0.25">
      <c r="B61" s="2"/>
      <c r="F61" s="15" t="s">
        <v>11</v>
      </c>
      <c r="G61" s="16">
        <f>SUM(G56:G59)</f>
        <v>9690.5699999999888</v>
      </c>
      <c r="H61" s="16">
        <f t="shared" ref="H61:L61" si="13">SUM(H56:H59)</f>
        <v>9804.3199999999979</v>
      </c>
      <c r="I61" s="16">
        <f t="shared" si="13"/>
        <v>10100.030000000001</v>
      </c>
      <c r="J61" s="16">
        <f t="shared" si="13"/>
        <v>10395.76</v>
      </c>
      <c r="K61" s="16">
        <f t="shared" si="13"/>
        <v>10818.1</v>
      </c>
      <c r="L61" s="17">
        <f t="shared" si="13"/>
        <v>50808.779999999992</v>
      </c>
    </row>
    <row r="62" spans="1:12" x14ac:dyDescent="0.25">
      <c r="B62" s="2"/>
    </row>
    <row r="63" spans="1:12" x14ac:dyDescent="0.25">
      <c r="A63" s="1" t="s">
        <v>34</v>
      </c>
      <c r="B63" s="2"/>
    </row>
    <row r="64" spans="1:12" x14ac:dyDescent="0.25">
      <c r="A64" s="3" t="s">
        <v>2</v>
      </c>
      <c r="B64" s="3" t="s">
        <v>3</v>
      </c>
      <c r="C64" s="126" t="s">
        <v>4</v>
      </c>
      <c r="D64" s="4"/>
      <c r="E64" s="128">
        <v>2025</v>
      </c>
      <c r="F64" s="128"/>
      <c r="G64" s="129"/>
      <c r="H64" s="5">
        <v>2026</v>
      </c>
      <c r="I64" s="5">
        <v>2027</v>
      </c>
      <c r="J64" s="5">
        <v>2028</v>
      </c>
      <c r="K64" s="5">
        <v>2029</v>
      </c>
      <c r="L64" s="5" t="s">
        <v>5</v>
      </c>
    </row>
    <row r="65" spans="1:12" x14ac:dyDescent="0.25">
      <c r="A65" s="6" t="s">
        <v>6</v>
      </c>
      <c r="B65" s="6" t="s">
        <v>7</v>
      </c>
      <c r="C65" s="127"/>
      <c r="D65" s="7" t="s">
        <v>35</v>
      </c>
      <c r="E65" s="8" t="s">
        <v>9</v>
      </c>
      <c r="F65" s="9" t="s">
        <v>10</v>
      </c>
      <c r="G65" s="9" t="s">
        <v>11</v>
      </c>
      <c r="H65" s="9" t="s">
        <v>12</v>
      </c>
      <c r="I65" s="9" t="s">
        <v>12</v>
      </c>
      <c r="J65" s="9" t="s">
        <v>12</v>
      </c>
      <c r="K65" s="9" t="s">
        <v>12</v>
      </c>
      <c r="L65" s="9" t="s">
        <v>13</v>
      </c>
    </row>
    <row r="66" spans="1:12" x14ac:dyDescent="0.25">
      <c r="A66" s="2">
        <v>175</v>
      </c>
      <c r="B66" s="2" t="s">
        <v>7</v>
      </c>
      <c r="C66" s="2">
        <v>51101</v>
      </c>
      <c r="D66" t="s">
        <v>36</v>
      </c>
      <c r="E66" s="10">
        <v>190964.8</v>
      </c>
      <c r="F66" s="10">
        <v>175000</v>
      </c>
      <c r="G66" s="10">
        <f>F66-E66</f>
        <v>-15964.799999999988</v>
      </c>
      <c r="H66" s="10">
        <v>-12628.4</v>
      </c>
      <c r="I66" s="10">
        <v>-13003.3</v>
      </c>
      <c r="J66" s="10">
        <v>-13382.38</v>
      </c>
      <c r="K66" s="10">
        <v>-13781.56</v>
      </c>
      <c r="L66" s="11">
        <f>SUM(G66:K66)</f>
        <v>-68760.439999999988</v>
      </c>
    </row>
    <row r="67" spans="1:12" x14ac:dyDescent="0.25">
      <c r="A67" s="2">
        <v>177</v>
      </c>
      <c r="B67" s="2" t="s">
        <v>23</v>
      </c>
      <c r="C67" s="2">
        <v>52101</v>
      </c>
      <c r="D67" s="12" t="s">
        <v>16</v>
      </c>
      <c r="E67" s="10">
        <v>8541.1200000000008</v>
      </c>
      <c r="F67" s="10">
        <v>8541.1200000000008</v>
      </c>
      <c r="G67" s="10">
        <f>F67-E67</f>
        <v>0</v>
      </c>
      <c r="H67" s="10">
        <v>0</v>
      </c>
      <c r="I67" s="10">
        <v>0</v>
      </c>
      <c r="J67" s="10">
        <v>0</v>
      </c>
      <c r="K67" s="10">
        <v>0</v>
      </c>
      <c r="L67" s="11">
        <v>0</v>
      </c>
    </row>
    <row r="68" spans="1:12" x14ac:dyDescent="0.25">
      <c r="A68" s="2">
        <v>177</v>
      </c>
      <c r="B68" s="2" t="s">
        <v>7</v>
      </c>
      <c r="C68" s="2">
        <v>52111</v>
      </c>
      <c r="D68" s="12" t="s">
        <v>17</v>
      </c>
      <c r="E68" s="10">
        <v>792.64</v>
      </c>
      <c r="F68" s="10">
        <v>762.18</v>
      </c>
      <c r="G68" s="10">
        <f t="shared" ref="G68:G69" si="14">F68-E68</f>
        <v>-30.460000000000036</v>
      </c>
      <c r="H68" s="10">
        <v>-24.1</v>
      </c>
      <c r="I68" s="10">
        <v>-24.81</v>
      </c>
      <c r="J68" s="10">
        <v>-25.53</v>
      </c>
      <c r="K68" s="10">
        <v>-204.79</v>
      </c>
      <c r="L68" s="11">
        <f t="shared" ref="L68:L69" si="15">SUM(G68:K68)</f>
        <v>-309.69000000000005</v>
      </c>
    </row>
    <row r="69" spans="1:12" x14ac:dyDescent="0.25">
      <c r="A69" s="2">
        <v>177</v>
      </c>
      <c r="B69" s="2" t="s">
        <v>7</v>
      </c>
      <c r="C69" s="2">
        <v>52201</v>
      </c>
      <c r="D69" s="12" t="s">
        <v>18</v>
      </c>
      <c r="E69" s="10">
        <v>2892.24</v>
      </c>
      <c r="F69" s="10">
        <v>2660.75</v>
      </c>
      <c r="G69" s="10">
        <f t="shared" si="14"/>
        <v>-231.48999999999978</v>
      </c>
      <c r="H69" s="10">
        <v>-183.11</v>
      </c>
      <c r="I69" s="10">
        <v>-188.55</v>
      </c>
      <c r="J69" s="10">
        <v>-194.04</v>
      </c>
      <c r="K69" s="10">
        <v>-199.83</v>
      </c>
      <c r="L69" s="11">
        <f t="shared" si="15"/>
        <v>-997.01999999999987</v>
      </c>
    </row>
    <row r="70" spans="1:12" x14ac:dyDescent="0.25">
      <c r="B70" s="2"/>
    </row>
    <row r="71" spans="1:12" x14ac:dyDescent="0.25">
      <c r="B71" s="2"/>
      <c r="F71" s="15" t="s">
        <v>11</v>
      </c>
      <c r="G71" s="16">
        <f>SUM(G66:G69)</f>
        <v>-16226.749999999987</v>
      </c>
      <c r="H71" s="16">
        <f t="shared" ref="H71:L71" si="16">SUM(H66:H69)</f>
        <v>-12835.61</v>
      </c>
      <c r="I71" s="16">
        <f t="shared" si="16"/>
        <v>-13216.659999999998</v>
      </c>
      <c r="J71" s="16">
        <f t="shared" si="16"/>
        <v>-13601.95</v>
      </c>
      <c r="K71" s="16">
        <f t="shared" si="16"/>
        <v>-14186.18</v>
      </c>
      <c r="L71" s="17">
        <f t="shared" si="16"/>
        <v>-70067.149999999994</v>
      </c>
    </row>
    <row r="72" spans="1:12" x14ac:dyDescent="0.25">
      <c r="B72" s="2"/>
    </row>
    <row r="73" spans="1:12" x14ac:dyDescent="0.25">
      <c r="A73" s="1" t="s">
        <v>37</v>
      </c>
      <c r="B73" s="2"/>
    </row>
    <row r="74" spans="1:12" x14ac:dyDescent="0.25">
      <c r="A74" s="3" t="s">
        <v>2</v>
      </c>
      <c r="B74" s="3" t="s">
        <v>3</v>
      </c>
      <c r="C74" s="126" t="s">
        <v>4</v>
      </c>
      <c r="D74" s="4"/>
      <c r="E74" s="128">
        <v>2025</v>
      </c>
      <c r="F74" s="128"/>
      <c r="G74" s="129"/>
      <c r="H74" s="5">
        <v>2026</v>
      </c>
      <c r="I74" s="5">
        <v>2027</v>
      </c>
      <c r="J74" s="5">
        <v>2028</v>
      </c>
      <c r="K74" s="5">
        <v>2029</v>
      </c>
      <c r="L74" s="5" t="s">
        <v>5</v>
      </c>
    </row>
    <row r="75" spans="1:12" x14ac:dyDescent="0.25">
      <c r="A75" s="6" t="s">
        <v>6</v>
      </c>
      <c r="B75" s="6" t="s">
        <v>7</v>
      </c>
      <c r="C75" s="127"/>
      <c r="D75" s="7" t="s">
        <v>38</v>
      </c>
      <c r="E75" s="8" t="s">
        <v>9</v>
      </c>
      <c r="F75" s="9" t="s">
        <v>10</v>
      </c>
      <c r="G75" s="9" t="s">
        <v>11</v>
      </c>
      <c r="H75" s="9" t="s">
        <v>12</v>
      </c>
      <c r="I75" s="9" t="s">
        <v>12</v>
      </c>
      <c r="J75" s="9" t="s">
        <v>12</v>
      </c>
      <c r="K75" s="9" t="s">
        <v>12</v>
      </c>
      <c r="L75" s="9" t="s">
        <v>13</v>
      </c>
    </row>
    <row r="76" spans="1:12" x14ac:dyDescent="0.25">
      <c r="A76" s="2" t="s">
        <v>39</v>
      </c>
      <c r="B76" s="2" t="s">
        <v>7</v>
      </c>
      <c r="C76" s="2">
        <v>51101</v>
      </c>
      <c r="D76" t="s">
        <v>40</v>
      </c>
      <c r="E76" s="16">
        <v>77043.199999999997</v>
      </c>
      <c r="F76" s="16">
        <v>0</v>
      </c>
      <c r="G76" s="10">
        <f>F76-E76</f>
        <v>-77043.199999999997</v>
      </c>
      <c r="H76" s="16">
        <v>-77812.800000000003</v>
      </c>
      <c r="I76" s="16">
        <v>-80142.399999999994</v>
      </c>
      <c r="J76" s="16">
        <v>-82555.199999999997</v>
      </c>
      <c r="K76" s="16">
        <v>-85030.399999999994</v>
      </c>
      <c r="L76" s="11">
        <f>SUM(G76:K76)</f>
        <v>-402584</v>
      </c>
    </row>
    <row r="77" spans="1:12" x14ac:dyDescent="0.25">
      <c r="A77" s="2" t="s">
        <v>39</v>
      </c>
      <c r="B77" s="2" t="s">
        <v>7</v>
      </c>
      <c r="C77" s="2">
        <v>52101</v>
      </c>
      <c r="D77" s="12" t="s">
        <v>16</v>
      </c>
      <c r="E77" s="16">
        <v>9030.84</v>
      </c>
      <c r="F77" s="16">
        <v>0</v>
      </c>
      <c r="G77" s="10">
        <f t="shared" ref="G77:G87" si="17">F77-E77</f>
        <v>-9030.84</v>
      </c>
      <c r="H77" s="16">
        <v>-9482.3799999999992</v>
      </c>
      <c r="I77" s="16">
        <v>-9956.5</v>
      </c>
      <c r="J77" s="16">
        <v>-10454.1</v>
      </c>
      <c r="K77" s="16">
        <v>-10976.99</v>
      </c>
      <c r="L77" s="11">
        <f t="shared" ref="L77:L87" si="18">SUM(G77:K77)</f>
        <v>-49900.81</v>
      </c>
    </row>
    <row r="78" spans="1:12" x14ac:dyDescent="0.25">
      <c r="A78" s="2" t="s">
        <v>39</v>
      </c>
      <c r="B78" s="2" t="s">
        <v>7</v>
      </c>
      <c r="C78" s="2">
        <v>52111</v>
      </c>
      <c r="D78" s="12" t="s">
        <v>17</v>
      </c>
      <c r="E78" s="16">
        <v>1471.2</v>
      </c>
      <c r="F78" s="16">
        <v>0</v>
      </c>
      <c r="G78" s="10">
        <f t="shared" si="17"/>
        <v>-1471.2</v>
      </c>
      <c r="H78" s="16">
        <v>-1484.39</v>
      </c>
      <c r="I78" s="16">
        <v>-1524.34</v>
      </c>
      <c r="J78" s="16">
        <v>-1565.71</v>
      </c>
      <c r="K78" s="16">
        <v>-2709.46</v>
      </c>
      <c r="L78" s="11">
        <f t="shared" si="18"/>
        <v>-8755.1</v>
      </c>
    </row>
    <row r="79" spans="1:12" x14ac:dyDescent="0.25">
      <c r="A79" s="2" t="s">
        <v>39</v>
      </c>
      <c r="B79" s="2" t="s">
        <v>7</v>
      </c>
      <c r="C79" s="2">
        <v>52201</v>
      </c>
      <c r="D79" s="12" t="s">
        <v>18</v>
      </c>
      <c r="E79" s="16">
        <v>5893.8</v>
      </c>
      <c r="F79" s="16">
        <v>0</v>
      </c>
      <c r="G79" s="10">
        <f t="shared" si="17"/>
        <v>-5893.8</v>
      </c>
      <c r="H79" s="16">
        <v>-5952.68</v>
      </c>
      <c r="I79" s="16">
        <v>-6130.89</v>
      </c>
      <c r="J79" s="16">
        <v>-6315.47</v>
      </c>
      <c r="K79" s="16">
        <v>-6504.83</v>
      </c>
      <c r="L79" s="11">
        <f t="shared" si="18"/>
        <v>-30797.67</v>
      </c>
    </row>
    <row r="80" spans="1:12" x14ac:dyDescent="0.25">
      <c r="A80" s="2" t="s">
        <v>39</v>
      </c>
      <c r="B80" s="2" t="s">
        <v>7</v>
      </c>
      <c r="C80" s="2">
        <v>51101</v>
      </c>
      <c r="D80" t="s">
        <v>41</v>
      </c>
      <c r="E80" s="16">
        <v>98571.199999999997</v>
      </c>
      <c r="F80" s="16">
        <v>0</v>
      </c>
      <c r="G80" s="10">
        <f t="shared" si="17"/>
        <v>-98571.199999999997</v>
      </c>
      <c r="H80" s="16">
        <v>-99548.800000000003</v>
      </c>
      <c r="I80" s="16">
        <v>-102544</v>
      </c>
      <c r="J80" s="16">
        <v>-105622.39999999999</v>
      </c>
      <c r="K80" s="16">
        <v>-108784</v>
      </c>
      <c r="L80" s="11">
        <f t="shared" si="18"/>
        <v>-515070.4</v>
      </c>
    </row>
    <row r="81" spans="1:12" x14ac:dyDescent="0.25">
      <c r="A81" s="2" t="s">
        <v>39</v>
      </c>
      <c r="B81" s="2" t="s">
        <v>7</v>
      </c>
      <c r="C81" s="2">
        <v>52101</v>
      </c>
      <c r="D81" s="12" t="s">
        <v>16</v>
      </c>
      <c r="E81" s="16">
        <v>9030.84</v>
      </c>
      <c r="F81" s="16">
        <v>0</v>
      </c>
      <c r="G81" s="10">
        <f t="shared" si="17"/>
        <v>-9030.84</v>
      </c>
      <c r="H81" s="16">
        <v>-9482.3799999999992</v>
      </c>
      <c r="I81" s="16">
        <v>-9956.5</v>
      </c>
      <c r="J81" s="16">
        <v>-10454.1</v>
      </c>
      <c r="K81" s="16">
        <v>-10976.99</v>
      </c>
      <c r="L81" s="11">
        <f t="shared" si="18"/>
        <v>-49900.81</v>
      </c>
    </row>
    <row r="82" spans="1:12" x14ac:dyDescent="0.25">
      <c r="A82" s="2" t="s">
        <v>39</v>
      </c>
      <c r="B82" s="2" t="s">
        <v>7</v>
      </c>
      <c r="C82" s="2">
        <v>52111</v>
      </c>
      <c r="D82" s="12" t="s">
        <v>17</v>
      </c>
      <c r="E82" s="16">
        <v>1830.35</v>
      </c>
      <c r="F82" s="16">
        <v>0</v>
      </c>
      <c r="G82" s="10">
        <f t="shared" si="17"/>
        <v>-1830.35</v>
      </c>
      <c r="H82" s="16">
        <v>-1847.11</v>
      </c>
      <c r="I82" s="16">
        <v>-1898.47</v>
      </c>
      <c r="J82" s="16">
        <v>-1951.25</v>
      </c>
      <c r="K82" s="16">
        <v>-3414.43</v>
      </c>
      <c r="L82" s="11">
        <f t="shared" si="18"/>
        <v>-10941.61</v>
      </c>
    </row>
    <row r="83" spans="1:12" x14ac:dyDescent="0.25">
      <c r="A83" s="2" t="s">
        <v>39</v>
      </c>
      <c r="B83" s="2" t="s">
        <v>7</v>
      </c>
      <c r="C83" s="2">
        <v>52201</v>
      </c>
      <c r="D83" s="12" t="s">
        <v>18</v>
      </c>
      <c r="E83" s="16">
        <v>7540.7</v>
      </c>
      <c r="F83" s="16">
        <v>0</v>
      </c>
      <c r="G83" s="10">
        <f t="shared" si="17"/>
        <v>-7540.7</v>
      </c>
      <c r="H83" s="16">
        <v>-7615.48</v>
      </c>
      <c r="I83" s="16">
        <v>-7844.62</v>
      </c>
      <c r="J83" s="16">
        <v>-8080.11</v>
      </c>
      <c r="K83" s="16">
        <v>-8321.98</v>
      </c>
      <c r="L83" s="11">
        <f t="shared" si="18"/>
        <v>-39402.89</v>
      </c>
    </row>
    <row r="84" spans="1:12" x14ac:dyDescent="0.25">
      <c r="A84" s="2" t="s">
        <v>39</v>
      </c>
      <c r="B84" s="2" t="s">
        <v>14</v>
      </c>
      <c r="C84" s="2">
        <v>51101</v>
      </c>
      <c r="D84" t="s">
        <v>42</v>
      </c>
      <c r="E84" s="16">
        <v>0</v>
      </c>
      <c r="F84" s="16">
        <v>182041.60000000001</v>
      </c>
      <c r="G84" s="10">
        <f t="shared" si="17"/>
        <v>182041.60000000001</v>
      </c>
      <c r="H84" s="16">
        <v>183872</v>
      </c>
      <c r="I84" s="16">
        <v>189404.79999999999</v>
      </c>
      <c r="J84" s="16">
        <v>195104</v>
      </c>
      <c r="K84" s="16">
        <v>200969.60000000001</v>
      </c>
      <c r="L84" s="11">
        <f t="shared" si="18"/>
        <v>951391.99999999988</v>
      </c>
    </row>
    <row r="85" spans="1:12" x14ac:dyDescent="0.25">
      <c r="A85" s="2" t="s">
        <v>39</v>
      </c>
      <c r="B85" s="2" t="s">
        <v>14</v>
      </c>
      <c r="C85" s="2">
        <v>52101</v>
      </c>
      <c r="D85" s="12" t="s">
        <v>16</v>
      </c>
      <c r="E85" s="16">
        <v>0</v>
      </c>
      <c r="F85" s="16">
        <v>18061.68</v>
      </c>
      <c r="G85" s="10">
        <f t="shared" si="17"/>
        <v>18061.68</v>
      </c>
      <c r="H85" s="16">
        <v>18964.759999999998</v>
      </c>
      <c r="I85" s="16">
        <v>19913</v>
      </c>
      <c r="J85" s="16">
        <v>20908.2</v>
      </c>
      <c r="K85" s="16">
        <v>21953.97</v>
      </c>
      <c r="L85" s="11">
        <f t="shared" si="18"/>
        <v>99801.61</v>
      </c>
    </row>
    <row r="86" spans="1:12" x14ac:dyDescent="0.25">
      <c r="A86" s="2" t="s">
        <v>39</v>
      </c>
      <c r="B86" s="2" t="s">
        <v>14</v>
      </c>
      <c r="C86" s="2">
        <v>52111</v>
      </c>
      <c r="D86" s="12" t="s">
        <v>17</v>
      </c>
      <c r="E86" s="16">
        <v>0</v>
      </c>
      <c r="F86" s="16">
        <v>3401.79</v>
      </c>
      <c r="G86" s="10">
        <f t="shared" si="17"/>
        <v>3401.79</v>
      </c>
      <c r="H86" s="16">
        <v>3433.17</v>
      </c>
      <c r="I86" s="16">
        <v>3528.04</v>
      </c>
      <c r="J86" s="16">
        <v>3625.75</v>
      </c>
      <c r="K86" s="16">
        <v>6329.28</v>
      </c>
      <c r="L86" s="11">
        <f t="shared" si="18"/>
        <v>20318.03</v>
      </c>
    </row>
    <row r="87" spans="1:12" x14ac:dyDescent="0.25">
      <c r="A87" s="2" t="s">
        <v>39</v>
      </c>
      <c r="B87" s="2" t="s">
        <v>14</v>
      </c>
      <c r="C87" s="2">
        <v>52201</v>
      </c>
      <c r="D87" s="12" t="s">
        <v>18</v>
      </c>
      <c r="E87" s="16">
        <v>0</v>
      </c>
      <c r="F87" s="16">
        <v>13926.18</v>
      </c>
      <c r="G87" s="10">
        <f t="shared" si="17"/>
        <v>13926.18</v>
      </c>
      <c r="H87" s="16">
        <v>14066.21</v>
      </c>
      <c r="I87" s="16">
        <v>14489.47</v>
      </c>
      <c r="J87" s="16">
        <v>14925.46</v>
      </c>
      <c r="K87" s="16">
        <v>15374.17</v>
      </c>
      <c r="L87" s="11">
        <f t="shared" si="18"/>
        <v>72781.490000000005</v>
      </c>
    </row>
    <row r="88" spans="1:12" x14ac:dyDescent="0.25">
      <c r="B88" s="2"/>
      <c r="G88" s="10"/>
    </row>
    <row r="89" spans="1:12" x14ac:dyDescent="0.25">
      <c r="B89" s="2"/>
      <c r="F89" s="15" t="s">
        <v>11</v>
      </c>
      <c r="G89" s="16">
        <f>SUM(G76:G87)</f>
        <v>7019.1200000000017</v>
      </c>
      <c r="H89" s="16">
        <f t="shared" ref="H89:L89" si="19">SUM(H76:H87)</f>
        <v>7110.1200000000081</v>
      </c>
      <c r="I89" s="16">
        <f t="shared" si="19"/>
        <v>7337.5899999999865</v>
      </c>
      <c r="J89" s="16">
        <f t="shared" si="19"/>
        <v>7565.0700000000033</v>
      </c>
      <c r="K89" s="16">
        <f t="shared" si="19"/>
        <v>7907.9400000000196</v>
      </c>
      <c r="L89" s="17">
        <f t="shared" si="19"/>
        <v>36939.839999999851</v>
      </c>
    </row>
  </sheetData>
  <mergeCells count="13">
    <mergeCell ref="C28:C29"/>
    <mergeCell ref="E28:G28"/>
    <mergeCell ref="A1:L1"/>
    <mergeCell ref="C4:C5"/>
    <mergeCell ref="E4:G4"/>
    <mergeCell ref="C18:C19"/>
    <mergeCell ref="E18:G18"/>
    <mergeCell ref="C54:C55"/>
    <mergeCell ref="E54:G54"/>
    <mergeCell ref="C64:C65"/>
    <mergeCell ref="E64:G64"/>
    <mergeCell ref="C74:C75"/>
    <mergeCell ref="E74:G74"/>
  </mergeCells>
  <pageMargins left="0.7" right="0.7" top="0.75" bottom="0.75" header="0.3" footer="0.3"/>
  <pageSetup scale="6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4DE1-CF05-4D16-B5E3-490DA2EE2AED}">
  <sheetPr>
    <pageSetUpPr fitToPage="1"/>
  </sheetPr>
  <dimension ref="A1:M55"/>
  <sheetViews>
    <sheetView zoomScaleNormal="100" workbookViewId="0">
      <selection activeCell="R24" sqref="R24"/>
    </sheetView>
  </sheetViews>
  <sheetFormatPr defaultRowHeight="15" x14ac:dyDescent="0.25"/>
  <cols>
    <col min="2" max="2" width="9.28515625" bestFit="1" customWidth="1"/>
    <col min="3" max="3" width="7" bestFit="1" customWidth="1"/>
    <col min="4" max="4" width="9" bestFit="1" customWidth="1"/>
    <col min="5" max="5" width="59.5703125" bestFit="1" customWidth="1"/>
    <col min="6" max="12" width="10" bestFit="1" customWidth="1"/>
    <col min="13" max="13" width="10.7109375" bestFit="1" customWidth="1"/>
  </cols>
  <sheetData>
    <row r="1" spans="1:13" x14ac:dyDescent="0.25">
      <c r="A1" s="1" t="s">
        <v>65</v>
      </c>
      <c r="B1" s="2"/>
    </row>
    <row r="2" spans="1:13" x14ac:dyDescent="0.25">
      <c r="B2" s="2"/>
    </row>
    <row r="3" spans="1:13" x14ac:dyDescent="0.25">
      <c r="A3" s="1" t="s">
        <v>125</v>
      </c>
      <c r="B3" s="2"/>
      <c r="F3" s="21"/>
    </row>
    <row r="4" spans="1:13" x14ac:dyDescent="0.25">
      <c r="A4" s="3" t="s">
        <v>2</v>
      </c>
      <c r="B4" s="3" t="s">
        <v>3</v>
      </c>
      <c r="C4" s="131" t="s">
        <v>43</v>
      </c>
      <c r="D4" s="126" t="s">
        <v>4</v>
      </c>
      <c r="E4" s="4" t="s">
        <v>44</v>
      </c>
      <c r="F4" s="128">
        <v>2025</v>
      </c>
      <c r="G4" s="128"/>
      <c r="H4" s="129"/>
      <c r="I4" s="5">
        <v>2026</v>
      </c>
      <c r="J4" s="5">
        <v>2027</v>
      </c>
      <c r="K4" s="5">
        <v>2028</v>
      </c>
      <c r="L4" s="5">
        <v>2029</v>
      </c>
      <c r="M4" s="5" t="s">
        <v>5</v>
      </c>
    </row>
    <row r="5" spans="1:13" x14ac:dyDescent="0.25">
      <c r="A5" s="6" t="s">
        <v>6</v>
      </c>
      <c r="B5" s="6" t="s">
        <v>7</v>
      </c>
      <c r="C5" s="132"/>
      <c r="D5" s="127"/>
      <c r="E5" s="7" t="s">
        <v>45</v>
      </c>
      <c r="F5" s="8" t="s">
        <v>9</v>
      </c>
      <c r="G5" s="9" t="s">
        <v>10</v>
      </c>
      <c r="H5" s="9" t="s">
        <v>11</v>
      </c>
      <c r="I5" s="9" t="s">
        <v>12</v>
      </c>
      <c r="J5" s="9" t="s">
        <v>12</v>
      </c>
      <c r="K5" s="9" t="s">
        <v>12</v>
      </c>
      <c r="L5" s="9" t="s">
        <v>12</v>
      </c>
      <c r="M5" s="9" t="s">
        <v>13</v>
      </c>
    </row>
    <row r="6" spans="1:13" x14ac:dyDescent="0.25">
      <c r="A6" s="2">
        <v>135</v>
      </c>
      <c r="B6" s="2" t="s">
        <v>7</v>
      </c>
      <c r="C6" s="2">
        <v>109000</v>
      </c>
      <c r="D6" s="2">
        <v>53901</v>
      </c>
      <c r="E6" t="s">
        <v>46</v>
      </c>
      <c r="F6" s="10">
        <v>64000</v>
      </c>
      <c r="G6" s="10">
        <v>0</v>
      </c>
      <c r="H6" s="10">
        <f>G6-F6</f>
        <v>-64000</v>
      </c>
      <c r="I6" s="10">
        <v>-64000</v>
      </c>
      <c r="J6" s="10">
        <v>-64000</v>
      </c>
      <c r="K6" s="10">
        <v>-64000</v>
      </c>
      <c r="L6" s="10">
        <v>-64000</v>
      </c>
      <c r="M6" s="11">
        <f>SUM(H6:L6)</f>
        <v>-320000</v>
      </c>
    </row>
    <row r="7" spans="1:13" x14ac:dyDescent="0.25">
      <c r="A7" s="2">
        <v>87</v>
      </c>
      <c r="B7" s="2" t="s">
        <v>14</v>
      </c>
      <c r="C7" s="2">
        <v>103000</v>
      </c>
      <c r="D7" s="2">
        <v>53509</v>
      </c>
      <c r="E7" t="s">
        <v>46</v>
      </c>
      <c r="F7" s="10">
        <v>0</v>
      </c>
      <c r="G7" s="10">
        <v>64000</v>
      </c>
      <c r="H7" s="10">
        <f>G7-F7</f>
        <v>64000</v>
      </c>
      <c r="I7" s="10">
        <v>64000</v>
      </c>
      <c r="J7" s="10">
        <v>64000</v>
      </c>
      <c r="K7" s="10">
        <v>64000</v>
      </c>
      <c r="L7" s="10">
        <v>64000</v>
      </c>
      <c r="M7" s="11">
        <f>SUM(H7:L7)</f>
        <v>320000</v>
      </c>
    </row>
    <row r="8" spans="1:13" x14ac:dyDescent="0.25">
      <c r="A8" s="2"/>
      <c r="B8" s="2"/>
      <c r="D8" s="2"/>
      <c r="F8" s="10"/>
      <c r="G8" s="10"/>
      <c r="H8" s="10"/>
      <c r="I8" s="10"/>
      <c r="J8" s="10"/>
      <c r="K8" s="10"/>
      <c r="L8" s="10"/>
      <c r="M8" s="11"/>
    </row>
    <row r="9" spans="1:13" x14ac:dyDescent="0.25">
      <c r="A9" s="2"/>
      <c r="B9" s="2"/>
      <c r="D9" s="2"/>
      <c r="F9" s="10"/>
      <c r="G9" s="15" t="s">
        <v>11</v>
      </c>
      <c r="H9" s="16">
        <f>SUM(H6:H7)</f>
        <v>0</v>
      </c>
      <c r="I9" s="16">
        <f t="shared" ref="I9:L9" si="0">SUM(I6:I7)</f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7">
        <f>SUM(M6:M7)</f>
        <v>0</v>
      </c>
    </row>
    <row r="10" spans="1:13" x14ac:dyDescent="0.25">
      <c r="B10" s="2"/>
    </row>
    <row r="11" spans="1:13" x14ac:dyDescent="0.25">
      <c r="A11" s="1" t="s">
        <v>126</v>
      </c>
      <c r="B11" s="2"/>
      <c r="C11" s="19"/>
      <c r="D11" s="19"/>
      <c r="E11" s="19"/>
      <c r="F11" s="23"/>
    </row>
    <row r="12" spans="1:13" x14ac:dyDescent="0.25">
      <c r="A12" s="3" t="s">
        <v>2</v>
      </c>
      <c r="B12" s="3" t="s">
        <v>3</v>
      </c>
      <c r="C12" s="131" t="s">
        <v>43</v>
      </c>
      <c r="D12" s="126" t="s">
        <v>4</v>
      </c>
      <c r="E12" s="4"/>
      <c r="F12" s="128">
        <v>2025</v>
      </c>
      <c r="G12" s="128"/>
      <c r="H12" s="129"/>
      <c r="I12" s="5">
        <v>2026</v>
      </c>
      <c r="J12" s="5">
        <v>2027</v>
      </c>
      <c r="K12" s="5">
        <v>2028</v>
      </c>
      <c r="L12" s="5">
        <v>2029</v>
      </c>
      <c r="M12" s="5" t="s">
        <v>5</v>
      </c>
    </row>
    <row r="13" spans="1:13" x14ac:dyDescent="0.25">
      <c r="A13" s="6" t="s">
        <v>6</v>
      </c>
      <c r="B13" s="6" t="s">
        <v>7</v>
      </c>
      <c r="C13" s="132"/>
      <c r="D13" s="127"/>
      <c r="E13" s="7" t="s">
        <v>21</v>
      </c>
      <c r="F13" s="8" t="s">
        <v>9</v>
      </c>
      <c r="G13" s="9" t="s">
        <v>10</v>
      </c>
      <c r="H13" s="9" t="s">
        <v>11</v>
      </c>
      <c r="I13" s="9" t="s">
        <v>12</v>
      </c>
      <c r="J13" s="9" t="s">
        <v>12</v>
      </c>
      <c r="K13" s="9" t="s">
        <v>12</v>
      </c>
      <c r="L13" s="9" t="s">
        <v>12</v>
      </c>
      <c r="M13" s="9" t="s">
        <v>13</v>
      </c>
    </row>
    <row r="14" spans="1:13" x14ac:dyDescent="0.25">
      <c r="A14" s="2">
        <v>73</v>
      </c>
      <c r="B14" s="2" t="s">
        <v>14</v>
      </c>
      <c r="C14" s="2">
        <v>102000</v>
      </c>
      <c r="D14" s="2">
        <v>53901</v>
      </c>
      <c r="E14" t="s">
        <v>47</v>
      </c>
      <c r="F14" s="10">
        <v>420000</v>
      </c>
      <c r="G14" s="10">
        <v>630000</v>
      </c>
      <c r="H14" s="10">
        <f>G14-F14</f>
        <v>210000</v>
      </c>
      <c r="I14" s="10">
        <v>191550</v>
      </c>
      <c r="J14" s="10">
        <v>0</v>
      </c>
      <c r="K14" s="10">
        <v>0</v>
      </c>
      <c r="L14" s="10">
        <v>0</v>
      </c>
      <c r="M14" s="11">
        <f>SUM(H14:L14)</f>
        <v>401550</v>
      </c>
    </row>
    <row r="15" spans="1:13" x14ac:dyDescent="0.25">
      <c r="A15" s="2"/>
      <c r="B15" s="2"/>
      <c r="D15" s="2"/>
      <c r="F15" s="10"/>
      <c r="G15" s="10"/>
      <c r="H15" s="10"/>
      <c r="I15" s="10"/>
      <c r="J15" s="10"/>
      <c r="K15" s="10"/>
      <c r="L15" s="10"/>
      <c r="M15" s="11"/>
    </row>
    <row r="16" spans="1:13" x14ac:dyDescent="0.25">
      <c r="A16" s="2"/>
      <c r="B16" s="2"/>
      <c r="D16" s="2"/>
      <c r="F16" s="10"/>
      <c r="G16" s="15" t="s">
        <v>11</v>
      </c>
      <c r="H16" s="16">
        <f t="shared" ref="H16:M16" si="1">SUM(H14:H14)</f>
        <v>210000</v>
      </c>
      <c r="I16" s="16">
        <f t="shared" si="1"/>
        <v>191550</v>
      </c>
      <c r="J16" s="16">
        <f t="shared" si="1"/>
        <v>0</v>
      </c>
      <c r="K16" s="16">
        <f t="shared" si="1"/>
        <v>0</v>
      </c>
      <c r="L16" s="16">
        <f t="shared" si="1"/>
        <v>0</v>
      </c>
      <c r="M16" s="17">
        <f t="shared" si="1"/>
        <v>401550</v>
      </c>
    </row>
    <row r="17" spans="1:13" x14ac:dyDescent="0.25">
      <c r="B17" s="2"/>
    </row>
    <row r="18" spans="1:13" x14ac:dyDescent="0.25">
      <c r="A18" s="1" t="s">
        <v>127</v>
      </c>
      <c r="B18" s="2"/>
      <c r="F18" s="21"/>
    </row>
    <row r="19" spans="1:13" x14ac:dyDescent="0.25">
      <c r="A19" s="3" t="s">
        <v>2</v>
      </c>
      <c r="B19" s="3" t="s">
        <v>3</v>
      </c>
      <c r="C19" s="131" t="s">
        <v>43</v>
      </c>
      <c r="D19" s="126" t="s">
        <v>4</v>
      </c>
      <c r="E19" s="4" t="s">
        <v>48</v>
      </c>
      <c r="F19" s="128">
        <v>2025</v>
      </c>
      <c r="G19" s="128"/>
      <c r="H19" s="129"/>
      <c r="I19" s="5">
        <v>2026</v>
      </c>
      <c r="J19" s="5">
        <v>2027</v>
      </c>
      <c r="K19" s="5">
        <v>2028</v>
      </c>
      <c r="L19" s="5">
        <v>2029</v>
      </c>
      <c r="M19" s="5" t="s">
        <v>5</v>
      </c>
    </row>
    <row r="20" spans="1:13" x14ac:dyDescent="0.25">
      <c r="A20" s="6" t="s">
        <v>6</v>
      </c>
      <c r="B20" s="6" t="s">
        <v>7</v>
      </c>
      <c r="C20" s="132"/>
      <c r="D20" s="127"/>
      <c r="E20" s="7" t="s">
        <v>49</v>
      </c>
      <c r="F20" s="8" t="s">
        <v>9</v>
      </c>
      <c r="G20" s="9" t="s">
        <v>10</v>
      </c>
      <c r="H20" s="9" t="s">
        <v>11</v>
      </c>
      <c r="I20" s="9" t="s">
        <v>12</v>
      </c>
      <c r="J20" s="9" t="s">
        <v>12</v>
      </c>
      <c r="K20" s="9" t="s">
        <v>12</v>
      </c>
      <c r="L20" s="9" t="s">
        <v>12</v>
      </c>
      <c r="M20" s="9" t="s">
        <v>13</v>
      </c>
    </row>
    <row r="21" spans="1:13" x14ac:dyDescent="0.25">
      <c r="A21" s="2">
        <v>160</v>
      </c>
      <c r="B21" s="2" t="s">
        <v>7</v>
      </c>
      <c r="C21" s="2">
        <v>210000</v>
      </c>
      <c r="D21" s="2">
        <v>53301</v>
      </c>
      <c r="E21" t="s">
        <v>50</v>
      </c>
      <c r="F21" s="10">
        <v>60000</v>
      </c>
      <c r="G21" s="10">
        <v>0</v>
      </c>
      <c r="H21" s="10">
        <f>G21-F21</f>
        <v>-60000</v>
      </c>
      <c r="I21" s="10">
        <f>H21</f>
        <v>-60000</v>
      </c>
      <c r="J21" s="10">
        <f t="shared" ref="J21:L21" si="2">I21</f>
        <v>-60000</v>
      </c>
      <c r="K21" s="10">
        <f t="shared" si="2"/>
        <v>-60000</v>
      </c>
      <c r="L21" s="10">
        <f t="shared" si="2"/>
        <v>-60000</v>
      </c>
      <c r="M21" s="11">
        <f>SUM(H21:L21)</f>
        <v>-300000</v>
      </c>
    </row>
    <row r="22" spans="1:13" x14ac:dyDescent="0.25">
      <c r="A22" s="2">
        <v>160</v>
      </c>
      <c r="B22" s="2" t="s">
        <v>7</v>
      </c>
      <c r="C22" s="2">
        <v>210000</v>
      </c>
      <c r="D22" s="2">
        <v>54501</v>
      </c>
      <c r="E22" t="s">
        <v>51</v>
      </c>
      <c r="F22" s="10">
        <v>25000</v>
      </c>
      <c r="G22" s="10">
        <v>0</v>
      </c>
      <c r="H22" s="10">
        <f t="shared" ref="H22:H28" si="3">G22-F22</f>
        <v>-25000</v>
      </c>
      <c r="I22" s="10">
        <f t="shared" ref="I22:L28" si="4">H22</f>
        <v>-25000</v>
      </c>
      <c r="J22" s="10">
        <f t="shared" si="4"/>
        <v>-25000</v>
      </c>
      <c r="K22" s="10">
        <f t="shared" si="4"/>
        <v>-25000</v>
      </c>
      <c r="L22" s="10">
        <f t="shared" si="4"/>
        <v>-25000</v>
      </c>
      <c r="M22" s="11">
        <f t="shared" ref="M22:M28" si="5">SUM(H22:L22)</f>
        <v>-125000</v>
      </c>
    </row>
    <row r="23" spans="1:13" x14ac:dyDescent="0.25">
      <c r="A23" s="2">
        <v>160</v>
      </c>
      <c r="B23" s="2" t="s">
        <v>7</v>
      </c>
      <c r="C23" s="2">
        <v>210000</v>
      </c>
      <c r="D23" s="2">
        <v>54501</v>
      </c>
      <c r="E23" t="s">
        <v>52</v>
      </c>
      <c r="F23" s="10">
        <v>15000</v>
      </c>
      <c r="G23" s="16">
        <f>F23-15000</f>
        <v>0</v>
      </c>
      <c r="H23" s="10">
        <f t="shared" si="3"/>
        <v>-15000</v>
      </c>
      <c r="I23" s="10">
        <f t="shared" si="4"/>
        <v>-15000</v>
      </c>
      <c r="J23" s="10">
        <f t="shared" si="4"/>
        <v>-15000</v>
      </c>
      <c r="K23" s="10">
        <f t="shared" si="4"/>
        <v>-15000</v>
      </c>
      <c r="L23" s="10">
        <f t="shared" si="4"/>
        <v>-15000</v>
      </c>
      <c r="M23" s="11">
        <f t="shared" si="5"/>
        <v>-75000</v>
      </c>
    </row>
    <row r="24" spans="1:13" x14ac:dyDescent="0.25">
      <c r="A24" s="2">
        <v>160</v>
      </c>
      <c r="B24" s="2" t="s">
        <v>7</v>
      </c>
      <c r="C24" s="2">
        <v>210000</v>
      </c>
      <c r="D24" s="2">
        <v>56151</v>
      </c>
      <c r="E24" t="s">
        <v>53</v>
      </c>
      <c r="F24" s="24">
        <v>6000</v>
      </c>
      <c r="G24" s="10">
        <v>0</v>
      </c>
      <c r="H24" s="10">
        <f>G24-F24</f>
        <v>-6000</v>
      </c>
      <c r="I24" s="10">
        <f t="shared" si="4"/>
        <v>-6000</v>
      </c>
      <c r="J24" s="10">
        <f t="shared" si="4"/>
        <v>-6000</v>
      </c>
      <c r="K24" s="10">
        <f t="shared" si="4"/>
        <v>-6000</v>
      </c>
      <c r="L24" s="10">
        <f t="shared" si="4"/>
        <v>-6000</v>
      </c>
      <c r="M24" s="11">
        <f>SUM(H24:L24)</f>
        <v>-30000</v>
      </c>
    </row>
    <row r="25" spans="1:13" x14ac:dyDescent="0.25">
      <c r="A25" s="2">
        <v>160</v>
      </c>
      <c r="B25" s="2" t="s">
        <v>7</v>
      </c>
      <c r="C25" s="2">
        <v>210000</v>
      </c>
      <c r="D25" s="2">
        <v>57501</v>
      </c>
      <c r="E25" t="s">
        <v>54</v>
      </c>
      <c r="F25" s="24">
        <v>6500</v>
      </c>
      <c r="G25" s="10">
        <v>0</v>
      </c>
      <c r="H25" s="10">
        <f t="shared" si="3"/>
        <v>-6500</v>
      </c>
      <c r="I25" s="10">
        <f t="shared" si="4"/>
        <v>-6500</v>
      </c>
      <c r="J25" s="10">
        <f t="shared" si="4"/>
        <v>-6500</v>
      </c>
      <c r="K25" s="10">
        <f t="shared" si="4"/>
        <v>-6500</v>
      </c>
      <c r="L25" s="10">
        <f t="shared" si="4"/>
        <v>-6500</v>
      </c>
      <c r="M25" s="11">
        <f t="shared" si="5"/>
        <v>-32500</v>
      </c>
    </row>
    <row r="26" spans="1:13" x14ac:dyDescent="0.25">
      <c r="A26" s="2">
        <v>160</v>
      </c>
      <c r="B26" s="2" t="s">
        <v>7</v>
      </c>
      <c r="C26" s="2">
        <v>210000</v>
      </c>
      <c r="D26" s="2">
        <v>57501</v>
      </c>
      <c r="E26" t="s">
        <v>55</v>
      </c>
      <c r="F26" s="24">
        <v>2000</v>
      </c>
      <c r="G26" s="10">
        <v>0</v>
      </c>
      <c r="H26" s="10">
        <f t="shared" si="3"/>
        <v>-2000</v>
      </c>
      <c r="I26" s="10">
        <f t="shared" si="4"/>
        <v>-2000</v>
      </c>
      <c r="J26" s="10">
        <f t="shared" si="4"/>
        <v>-2000</v>
      </c>
      <c r="K26" s="10">
        <f t="shared" si="4"/>
        <v>-2000</v>
      </c>
      <c r="L26" s="10">
        <f t="shared" si="4"/>
        <v>-2000</v>
      </c>
      <c r="M26" s="11">
        <f t="shared" si="5"/>
        <v>-10000</v>
      </c>
    </row>
    <row r="27" spans="1:13" x14ac:dyDescent="0.25">
      <c r="A27" s="2"/>
      <c r="B27" s="2"/>
      <c r="C27" s="2">
        <v>210000</v>
      </c>
      <c r="D27" s="2">
        <v>57501</v>
      </c>
      <c r="E27" t="s">
        <v>56</v>
      </c>
      <c r="F27" s="24">
        <v>2000</v>
      </c>
      <c r="G27" s="10">
        <v>0</v>
      </c>
      <c r="H27" s="10">
        <f t="shared" si="3"/>
        <v>-2000</v>
      </c>
      <c r="I27" s="10">
        <f t="shared" si="4"/>
        <v>-2000</v>
      </c>
      <c r="J27" s="10">
        <f t="shared" si="4"/>
        <v>-2000</v>
      </c>
      <c r="K27" s="10">
        <f t="shared" si="4"/>
        <v>-2000</v>
      </c>
      <c r="L27" s="10">
        <f t="shared" si="4"/>
        <v>-2000</v>
      </c>
      <c r="M27" s="11">
        <f t="shared" si="5"/>
        <v>-10000</v>
      </c>
    </row>
    <row r="28" spans="1:13" x14ac:dyDescent="0.25">
      <c r="A28" s="2">
        <v>191</v>
      </c>
      <c r="B28" s="2" t="s">
        <v>14</v>
      </c>
      <c r="C28" s="2">
        <v>280000</v>
      </c>
      <c r="D28" s="2">
        <v>53533</v>
      </c>
      <c r="E28" t="s">
        <v>57</v>
      </c>
      <c r="F28" s="24">
        <v>375000</v>
      </c>
      <c r="G28" s="24">
        <v>491500</v>
      </c>
      <c r="H28" s="10">
        <f t="shared" si="3"/>
        <v>116500</v>
      </c>
      <c r="I28" s="10">
        <f t="shared" si="4"/>
        <v>116500</v>
      </c>
      <c r="J28" s="10">
        <f t="shared" si="4"/>
        <v>116500</v>
      </c>
      <c r="K28" s="10">
        <f t="shared" si="4"/>
        <v>116500</v>
      </c>
      <c r="L28" s="10">
        <f t="shared" si="4"/>
        <v>116500</v>
      </c>
      <c r="M28" s="11">
        <f t="shared" si="5"/>
        <v>582500</v>
      </c>
    </row>
    <row r="29" spans="1:13" x14ac:dyDescent="0.25">
      <c r="B29" s="2"/>
    </row>
    <row r="30" spans="1:13" x14ac:dyDescent="0.25">
      <c r="B30" s="2"/>
      <c r="E30" s="25"/>
      <c r="G30" s="15" t="s">
        <v>11</v>
      </c>
      <c r="H30" s="16">
        <f t="shared" ref="H30:M30" si="6">SUM(H21:H28)</f>
        <v>0</v>
      </c>
      <c r="I30" s="16">
        <f t="shared" si="6"/>
        <v>0</v>
      </c>
      <c r="J30" s="16">
        <f t="shared" si="6"/>
        <v>0</v>
      </c>
      <c r="K30" s="16">
        <f t="shared" si="6"/>
        <v>0</v>
      </c>
      <c r="L30" s="16">
        <f t="shared" si="6"/>
        <v>0</v>
      </c>
      <c r="M30" s="17">
        <f t="shared" si="6"/>
        <v>0</v>
      </c>
    </row>
    <row r="31" spans="1:13" x14ac:dyDescent="0.25">
      <c r="B31" s="2"/>
    </row>
    <row r="32" spans="1:13" x14ac:dyDescent="0.25">
      <c r="A32" s="1" t="s">
        <v>128</v>
      </c>
      <c r="B32" s="2"/>
    </row>
    <row r="33" spans="1:13" x14ac:dyDescent="0.25">
      <c r="A33" s="3" t="s">
        <v>2</v>
      </c>
      <c r="B33" s="3" t="s">
        <v>3</v>
      </c>
      <c r="C33" s="131" t="s">
        <v>43</v>
      </c>
      <c r="D33" s="126" t="s">
        <v>4</v>
      </c>
      <c r="E33" s="4"/>
      <c r="F33" s="128">
        <v>2025</v>
      </c>
      <c r="G33" s="128"/>
      <c r="H33" s="129"/>
      <c r="I33" s="5">
        <v>2026</v>
      </c>
      <c r="J33" s="5">
        <v>2027</v>
      </c>
      <c r="K33" s="5">
        <v>2028</v>
      </c>
      <c r="L33" s="5">
        <v>2029</v>
      </c>
      <c r="M33" s="5" t="s">
        <v>5</v>
      </c>
    </row>
    <row r="34" spans="1:13" x14ac:dyDescent="0.25">
      <c r="A34" s="6" t="s">
        <v>6</v>
      </c>
      <c r="B34" s="6" t="s">
        <v>7</v>
      </c>
      <c r="C34" s="132"/>
      <c r="D34" s="127"/>
      <c r="E34" s="7" t="s">
        <v>49</v>
      </c>
      <c r="F34" s="8" t="s">
        <v>9</v>
      </c>
      <c r="G34" s="9" t="s">
        <v>10</v>
      </c>
      <c r="H34" s="9" t="s">
        <v>11</v>
      </c>
      <c r="I34" s="9" t="s">
        <v>12</v>
      </c>
      <c r="J34" s="9" t="s">
        <v>12</v>
      </c>
      <c r="K34" s="9" t="s">
        <v>12</v>
      </c>
      <c r="L34" s="9" t="s">
        <v>12</v>
      </c>
      <c r="M34" s="9" t="s">
        <v>13</v>
      </c>
    </row>
    <row r="35" spans="1:13" x14ac:dyDescent="0.25">
      <c r="A35" s="2">
        <v>191</v>
      </c>
      <c r="B35" s="2" t="s">
        <v>14</v>
      </c>
      <c r="C35" s="2">
        <v>210000</v>
      </c>
      <c r="D35" s="2">
        <v>53533</v>
      </c>
      <c r="E35" t="s">
        <v>57</v>
      </c>
      <c r="F35" s="13">
        <v>491500</v>
      </c>
      <c r="G35" s="13">
        <v>598105</v>
      </c>
      <c r="H35" s="13">
        <f>G35-F35</f>
        <v>106605</v>
      </c>
      <c r="I35" s="13">
        <v>0</v>
      </c>
      <c r="J35" s="13">
        <v>0</v>
      </c>
      <c r="K35" s="13">
        <v>0</v>
      </c>
      <c r="L35" s="13">
        <v>0</v>
      </c>
      <c r="M35" s="14">
        <f>SUM(H35:L35)</f>
        <v>106605</v>
      </c>
    </row>
    <row r="36" spans="1:13" x14ac:dyDescent="0.25">
      <c r="A36" s="2"/>
      <c r="B36" s="2"/>
      <c r="C36" s="2"/>
      <c r="D36" s="2"/>
      <c r="F36" s="13"/>
      <c r="G36" s="13"/>
      <c r="H36" s="13"/>
      <c r="I36" s="13"/>
      <c r="J36" s="13"/>
      <c r="K36" s="13"/>
      <c r="L36" s="13"/>
      <c r="M36" s="14"/>
    </row>
    <row r="37" spans="1:13" x14ac:dyDescent="0.25">
      <c r="B37" s="2"/>
      <c r="F37" s="13"/>
      <c r="G37" s="15" t="s">
        <v>11</v>
      </c>
      <c r="H37" s="16">
        <f>H35</f>
        <v>106605</v>
      </c>
      <c r="I37" s="16">
        <f t="shared" ref="I37:L37" si="7">I35</f>
        <v>0</v>
      </c>
      <c r="J37" s="16">
        <f t="shared" si="7"/>
        <v>0</v>
      </c>
      <c r="K37" s="16">
        <f t="shared" si="7"/>
        <v>0</v>
      </c>
      <c r="L37" s="16">
        <f t="shared" si="7"/>
        <v>0</v>
      </c>
      <c r="M37" s="17">
        <f>M35</f>
        <v>106605</v>
      </c>
    </row>
    <row r="38" spans="1:13" x14ac:dyDescent="0.25">
      <c r="B38" s="2"/>
    </row>
    <row r="39" spans="1:13" x14ac:dyDescent="0.25">
      <c r="A39" s="1" t="s">
        <v>129</v>
      </c>
      <c r="B39" s="2"/>
      <c r="F39" s="21"/>
    </row>
    <row r="40" spans="1:13" x14ac:dyDescent="0.25">
      <c r="A40" s="3" t="s">
        <v>2</v>
      </c>
      <c r="B40" s="3" t="s">
        <v>3</v>
      </c>
      <c r="C40" s="131" t="s">
        <v>43</v>
      </c>
      <c r="D40" s="126" t="s">
        <v>4</v>
      </c>
      <c r="E40" s="4"/>
      <c r="F40" s="128">
        <v>2025</v>
      </c>
      <c r="G40" s="128"/>
      <c r="H40" s="129"/>
      <c r="I40" s="5">
        <v>2026</v>
      </c>
      <c r="J40" s="5">
        <v>2027</v>
      </c>
      <c r="K40" s="5">
        <v>2028</v>
      </c>
      <c r="L40" s="5">
        <v>2029</v>
      </c>
      <c r="M40" s="5" t="s">
        <v>5</v>
      </c>
    </row>
    <row r="41" spans="1:13" x14ac:dyDescent="0.25">
      <c r="A41" s="6" t="s">
        <v>6</v>
      </c>
      <c r="B41" s="6" t="s">
        <v>7</v>
      </c>
      <c r="C41" s="132"/>
      <c r="D41" s="127"/>
      <c r="E41" s="7" t="s">
        <v>49</v>
      </c>
      <c r="F41" s="8" t="s">
        <v>9</v>
      </c>
      <c r="G41" s="9" t="s">
        <v>10</v>
      </c>
      <c r="H41" s="9" t="s">
        <v>11</v>
      </c>
      <c r="I41" s="9" t="s">
        <v>12</v>
      </c>
      <c r="J41" s="9" t="s">
        <v>12</v>
      </c>
      <c r="K41" s="9" t="s">
        <v>12</v>
      </c>
      <c r="L41" s="9" t="s">
        <v>12</v>
      </c>
      <c r="M41" s="9" t="s">
        <v>13</v>
      </c>
    </row>
    <row r="42" spans="1:13" x14ac:dyDescent="0.25">
      <c r="A42" s="2">
        <v>191</v>
      </c>
      <c r="B42" s="2" t="s">
        <v>7</v>
      </c>
      <c r="C42" s="2">
        <v>280000</v>
      </c>
      <c r="D42" s="2">
        <v>53301</v>
      </c>
      <c r="E42" t="s">
        <v>58</v>
      </c>
      <c r="F42" s="10">
        <v>15000</v>
      </c>
      <c r="G42" s="10">
        <v>10000</v>
      </c>
      <c r="H42" s="10">
        <f>G42-F42</f>
        <v>-5000</v>
      </c>
      <c r="I42" s="10">
        <f>H42</f>
        <v>-5000</v>
      </c>
      <c r="J42" s="10">
        <f t="shared" ref="J42:L42" si="8">I42</f>
        <v>-5000</v>
      </c>
      <c r="K42" s="10">
        <f t="shared" si="8"/>
        <v>-5000</v>
      </c>
      <c r="L42" s="10">
        <f t="shared" si="8"/>
        <v>-5000</v>
      </c>
      <c r="M42" s="11">
        <f>SUM(H42:L42)</f>
        <v>-25000</v>
      </c>
    </row>
    <row r="43" spans="1:13" x14ac:dyDescent="0.25">
      <c r="A43" s="2">
        <v>191</v>
      </c>
      <c r="B43" s="2" t="s">
        <v>7</v>
      </c>
      <c r="C43" s="2">
        <v>280000</v>
      </c>
      <c r="D43" s="2">
        <v>56101</v>
      </c>
      <c r="E43" t="s">
        <v>59</v>
      </c>
      <c r="F43" s="10">
        <v>8000</v>
      </c>
      <c r="G43" s="10">
        <v>4000</v>
      </c>
      <c r="H43" s="10">
        <f t="shared" ref="H43:H46" si="9">G43-F43</f>
        <v>-4000</v>
      </c>
      <c r="I43" s="10">
        <f t="shared" ref="I43:L46" si="10">H43</f>
        <v>-4000</v>
      </c>
      <c r="J43" s="10">
        <f t="shared" si="10"/>
        <v>-4000</v>
      </c>
      <c r="K43" s="10">
        <f t="shared" si="10"/>
        <v>-4000</v>
      </c>
      <c r="L43" s="10">
        <f t="shared" si="10"/>
        <v>-4000</v>
      </c>
      <c r="M43" s="11">
        <f t="shared" ref="M43:M46" si="11">SUM(H43:L43)</f>
        <v>-20000</v>
      </c>
    </row>
    <row r="44" spans="1:13" x14ac:dyDescent="0.25">
      <c r="A44" s="2">
        <v>191</v>
      </c>
      <c r="B44" s="2" t="s">
        <v>7</v>
      </c>
      <c r="C44" s="2">
        <v>280000</v>
      </c>
      <c r="D44" s="2">
        <v>54101</v>
      </c>
      <c r="E44" t="s">
        <v>60</v>
      </c>
      <c r="F44" s="10">
        <v>100000</v>
      </c>
      <c r="G44" s="16">
        <v>90000</v>
      </c>
      <c r="H44" s="10">
        <f t="shared" si="9"/>
        <v>-10000</v>
      </c>
      <c r="I44" s="10">
        <f t="shared" si="10"/>
        <v>-10000</v>
      </c>
      <c r="J44" s="10">
        <f t="shared" si="10"/>
        <v>-10000</v>
      </c>
      <c r="K44" s="10">
        <f t="shared" si="10"/>
        <v>-10000</v>
      </c>
      <c r="L44" s="10">
        <f t="shared" si="10"/>
        <v>-10000</v>
      </c>
      <c r="M44" s="11">
        <f t="shared" si="11"/>
        <v>-50000</v>
      </c>
    </row>
    <row r="45" spans="1:13" x14ac:dyDescent="0.25">
      <c r="A45" s="2">
        <v>191</v>
      </c>
      <c r="B45" s="2" t="s">
        <v>7</v>
      </c>
      <c r="C45" s="2">
        <v>280000</v>
      </c>
      <c r="D45" s="2">
        <v>56151</v>
      </c>
      <c r="E45" t="s">
        <v>61</v>
      </c>
      <c r="F45" s="10">
        <v>30000</v>
      </c>
      <c r="G45" s="16">
        <v>29500</v>
      </c>
      <c r="H45" s="10">
        <f t="shared" si="9"/>
        <v>-500</v>
      </c>
      <c r="I45" s="10">
        <f t="shared" si="10"/>
        <v>-500</v>
      </c>
      <c r="J45" s="10">
        <f t="shared" si="10"/>
        <v>-500</v>
      </c>
      <c r="K45" s="10">
        <f t="shared" si="10"/>
        <v>-500</v>
      </c>
      <c r="L45" s="10">
        <f t="shared" si="10"/>
        <v>-500</v>
      </c>
      <c r="M45" s="11">
        <f t="shared" si="11"/>
        <v>-2500</v>
      </c>
    </row>
    <row r="46" spans="1:13" x14ac:dyDescent="0.25">
      <c r="A46" s="2">
        <v>191</v>
      </c>
      <c r="B46" s="2" t="s">
        <v>14</v>
      </c>
      <c r="C46" s="2">
        <v>280000</v>
      </c>
      <c r="D46" s="2">
        <v>53533</v>
      </c>
      <c r="E46" t="s">
        <v>62</v>
      </c>
      <c r="F46" s="10">
        <f>42000+12007</f>
        <v>54007</v>
      </c>
      <c r="G46" s="16">
        <v>73097.62</v>
      </c>
      <c r="H46" s="10">
        <f t="shared" si="9"/>
        <v>19090.619999999995</v>
      </c>
      <c r="I46" s="10">
        <f t="shared" si="10"/>
        <v>19090.619999999995</v>
      </c>
      <c r="J46" s="10">
        <f t="shared" si="10"/>
        <v>19090.619999999995</v>
      </c>
      <c r="K46" s="10">
        <f t="shared" si="10"/>
        <v>19090.619999999995</v>
      </c>
      <c r="L46" s="10">
        <f t="shared" si="10"/>
        <v>19090.619999999995</v>
      </c>
      <c r="M46" s="11">
        <f t="shared" si="11"/>
        <v>95453.099999999977</v>
      </c>
    </row>
    <row r="47" spans="1:13" x14ac:dyDescent="0.25">
      <c r="B47" s="2"/>
    </row>
    <row r="48" spans="1:13" x14ac:dyDescent="0.25">
      <c r="B48" s="2"/>
      <c r="G48" s="15" t="s">
        <v>11</v>
      </c>
      <c r="H48" s="16">
        <f>SUM(H42:H46)</f>
        <v>-409.38000000000466</v>
      </c>
      <c r="I48" s="16">
        <f t="shared" ref="I48:L48" si="12">SUM(I42:I46)</f>
        <v>-409.38000000000466</v>
      </c>
      <c r="J48" s="16">
        <f t="shared" si="12"/>
        <v>-409.38000000000466</v>
      </c>
      <c r="K48" s="16">
        <f t="shared" si="12"/>
        <v>-409.38000000000466</v>
      </c>
      <c r="L48" s="16">
        <f t="shared" si="12"/>
        <v>-409.38000000000466</v>
      </c>
      <c r="M48" s="17">
        <f>SUM(M42:M46)</f>
        <v>-2046.9000000000233</v>
      </c>
    </row>
    <row r="49" spans="1:13" x14ac:dyDescent="0.25">
      <c r="B49" s="2"/>
    </row>
    <row r="50" spans="1:13" x14ac:dyDescent="0.25">
      <c r="A50" s="1" t="s">
        <v>130</v>
      </c>
      <c r="B50" s="2"/>
    </row>
    <row r="51" spans="1:13" x14ac:dyDescent="0.25">
      <c r="A51" s="3" t="s">
        <v>2</v>
      </c>
      <c r="B51" s="3" t="s">
        <v>3</v>
      </c>
      <c r="C51" s="131" t="s">
        <v>43</v>
      </c>
      <c r="D51" s="126" t="s">
        <v>4</v>
      </c>
      <c r="E51" s="4"/>
      <c r="F51" s="128">
        <v>2025</v>
      </c>
      <c r="G51" s="128"/>
      <c r="H51" s="129"/>
      <c r="I51" s="5">
        <v>2026</v>
      </c>
      <c r="J51" s="5">
        <v>2027</v>
      </c>
      <c r="K51" s="5">
        <v>2028</v>
      </c>
      <c r="L51" s="5">
        <v>2029</v>
      </c>
      <c r="M51" s="5" t="s">
        <v>5</v>
      </c>
    </row>
    <row r="52" spans="1:13" x14ac:dyDescent="0.25">
      <c r="A52" s="6" t="s">
        <v>6</v>
      </c>
      <c r="B52" s="6" t="s">
        <v>7</v>
      </c>
      <c r="C52" s="132"/>
      <c r="D52" s="127"/>
      <c r="E52" s="7" t="s">
        <v>63</v>
      </c>
      <c r="F52" s="8" t="s">
        <v>9</v>
      </c>
      <c r="G52" s="9" t="s">
        <v>10</v>
      </c>
      <c r="H52" s="9" t="s">
        <v>11</v>
      </c>
      <c r="I52" s="9" t="s">
        <v>12</v>
      </c>
      <c r="J52" s="9" t="s">
        <v>12</v>
      </c>
      <c r="K52" s="9" t="s">
        <v>12</v>
      </c>
      <c r="L52" s="9" t="s">
        <v>12</v>
      </c>
      <c r="M52" s="9" t="s">
        <v>13</v>
      </c>
    </row>
    <row r="53" spans="1:13" x14ac:dyDescent="0.25">
      <c r="A53" s="2">
        <v>115</v>
      </c>
      <c r="B53" s="2" t="s">
        <v>14</v>
      </c>
      <c r="C53" s="2">
        <v>108000</v>
      </c>
      <c r="D53" s="2">
        <v>53533</v>
      </c>
      <c r="E53" t="s">
        <v>64</v>
      </c>
      <c r="F53" s="13">
        <v>0</v>
      </c>
      <c r="G53" s="13">
        <v>250000</v>
      </c>
      <c r="H53" s="13">
        <f>G53-F53</f>
        <v>250000</v>
      </c>
      <c r="I53" s="13">
        <v>0</v>
      </c>
      <c r="J53" s="13">
        <v>0</v>
      </c>
      <c r="K53" s="13">
        <v>0</v>
      </c>
      <c r="L53" s="13">
        <v>0</v>
      </c>
      <c r="M53" s="14">
        <f>SUM(H53:L53)</f>
        <v>250000</v>
      </c>
    </row>
    <row r="54" spans="1:13" x14ac:dyDescent="0.25">
      <c r="A54" s="2"/>
      <c r="B54" s="2"/>
      <c r="C54" s="2"/>
      <c r="D54" s="2"/>
      <c r="F54" s="13"/>
      <c r="G54" s="13"/>
      <c r="H54" s="13"/>
      <c r="I54" s="13"/>
      <c r="J54" s="13"/>
      <c r="K54" s="13"/>
      <c r="L54" s="13"/>
      <c r="M54" s="14"/>
    </row>
    <row r="55" spans="1:13" x14ac:dyDescent="0.25">
      <c r="B55" s="2"/>
      <c r="F55" s="13"/>
      <c r="G55" s="15" t="s">
        <v>11</v>
      </c>
      <c r="H55" s="16">
        <f>H53</f>
        <v>250000</v>
      </c>
      <c r="I55" s="16">
        <f t="shared" ref="I55:L55" si="13">I53</f>
        <v>0</v>
      </c>
      <c r="J55" s="16">
        <f t="shared" si="13"/>
        <v>0</v>
      </c>
      <c r="K55" s="16">
        <f t="shared" si="13"/>
        <v>0</v>
      </c>
      <c r="L55" s="16">
        <f t="shared" si="13"/>
        <v>0</v>
      </c>
      <c r="M55" s="16">
        <f>M53</f>
        <v>250000</v>
      </c>
    </row>
  </sheetData>
  <mergeCells count="18">
    <mergeCell ref="C4:C5"/>
    <mergeCell ref="D4:D5"/>
    <mergeCell ref="F4:H4"/>
    <mergeCell ref="C12:C13"/>
    <mergeCell ref="D12:D13"/>
    <mergeCell ref="F12:H12"/>
    <mergeCell ref="C19:C20"/>
    <mergeCell ref="D19:D20"/>
    <mergeCell ref="F19:H19"/>
    <mergeCell ref="C33:C34"/>
    <mergeCell ref="D33:D34"/>
    <mergeCell ref="F33:H33"/>
    <mergeCell ref="C40:C41"/>
    <mergeCell ref="D40:D41"/>
    <mergeCell ref="F40:H40"/>
    <mergeCell ref="C51:C52"/>
    <mergeCell ref="D51:D52"/>
    <mergeCell ref="F51:H51"/>
  </mergeCells>
  <pageMargins left="0.7" right="0.7" top="0.75" bottom="0.7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24CAE-6135-4799-9181-EBEA2FE61C66}">
  <dimension ref="A1:N285"/>
  <sheetViews>
    <sheetView zoomScaleNormal="100" workbookViewId="0">
      <selection activeCell="K224" sqref="K224"/>
    </sheetView>
  </sheetViews>
  <sheetFormatPr defaultRowHeight="15" x14ac:dyDescent="0.25"/>
  <cols>
    <col min="2" max="2" width="9.7109375" bestFit="1" customWidth="1"/>
    <col min="3" max="3" width="19.7109375" bestFit="1" customWidth="1"/>
    <col min="4" max="4" width="47.28515625" bestFit="1" customWidth="1"/>
    <col min="5" max="7" width="15.7109375" customWidth="1"/>
    <col min="9" max="9" width="12.7109375" customWidth="1"/>
    <col min="10" max="10" width="11.28515625" customWidth="1"/>
    <col min="11" max="11" width="12.7109375" customWidth="1"/>
    <col min="12" max="12" width="12" customWidth="1"/>
    <col min="13" max="14" width="10.5703125" customWidth="1"/>
  </cols>
  <sheetData>
    <row r="1" spans="1:14" x14ac:dyDescent="0.25">
      <c r="A1" s="65" t="s">
        <v>140</v>
      </c>
    </row>
    <row r="2" spans="1:14" x14ac:dyDescent="0.25">
      <c r="A2" s="3" t="s">
        <v>2</v>
      </c>
      <c r="B2" s="3" t="s">
        <v>3</v>
      </c>
      <c r="C2" s="126" t="s">
        <v>66</v>
      </c>
      <c r="D2" s="4"/>
      <c r="E2" s="128">
        <v>2025</v>
      </c>
      <c r="F2" s="128"/>
      <c r="G2" s="129"/>
    </row>
    <row r="3" spans="1:14" x14ac:dyDescent="0.25">
      <c r="A3" s="6" t="s">
        <v>6</v>
      </c>
      <c r="B3" s="6" t="s">
        <v>7</v>
      </c>
      <c r="C3" s="127"/>
      <c r="D3" s="7" t="s">
        <v>67</v>
      </c>
      <c r="E3" s="8" t="s">
        <v>9</v>
      </c>
      <c r="F3" s="9" t="s">
        <v>10</v>
      </c>
      <c r="G3" s="9" t="s">
        <v>11</v>
      </c>
      <c r="J3" s="16"/>
      <c r="K3" s="26"/>
      <c r="L3" s="26"/>
      <c r="M3" s="26"/>
      <c r="N3" s="26"/>
    </row>
    <row r="4" spans="1:14" ht="15.75" x14ac:dyDescent="0.25">
      <c r="A4" s="27">
        <v>62</v>
      </c>
      <c r="B4" s="27" t="s">
        <v>14</v>
      </c>
      <c r="C4" s="28" t="s">
        <v>68</v>
      </c>
      <c r="D4" s="29" t="s">
        <v>69</v>
      </c>
      <c r="E4" s="30">
        <v>40000</v>
      </c>
      <c r="F4" s="30">
        <v>83060</v>
      </c>
      <c r="G4" s="31">
        <f>F4-E4</f>
        <v>43060</v>
      </c>
      <c r="J4" s="26"/>
      <c r="K4" s="26"/>
      <c r="L4" s="26"/>
      <c r="M4" s="26"/>
      <c r="N4" s="26"/>
    </row>
    <row r="5" spans="1:14" ht="15.75" x14ac:dyDescent="0.25">
      <c r="A5" s="27">
        <v>61</v>
      </c>
      <c r="B5" s="27" t="s">
        <v>7</v>
      </c>
      <c r="C5" s="28" t="s">
        <v>70</v>
      </c>
      <c r="D5" s="29" t="s">
        <v>71</v>
      </c>
      <c r="E5" s="30">
        <v>81000</v>
      </c>
      <c r="F5" s="30">
        <v>41000</v>
      </c>
      <c r="G5" s="31">
        <f t="shared" ref="G5:G6" si="0">F5-E5</f>
        <v>-40000</v>
      </c>
      <c r="J5" s="26"/>
      <c r="K5" s="26"/>
      <c r="L5" s="26"/>
      <c r="M5" s="26"/>
      <c r="N5" s="26"/>
    </row>
    <row r="6" spans="1:14" ht="15.75" x14ac:dyDescent="0.25">
      <c r="A6" s="27">
        <v>62</v>
      </c>
      <c r="B6" s="27" t="s">
        <v>7</v>
      </c>
      <c r="C6" s="28" t="s">
        <v>72</v>
      </c>
      <c r="D6" s="29" t="s">
        <v>73</v>
      </c>
      <c r="E6" s="30">
        <v>219390</v>
      </c>
      <c r="F6" s="30">
        <v>216330</v>
      </c>
      <c r="G6" s="31">
        <f t="shared" si="0"/>
        <v>-3060</v>
      </c>
      <c r="J6" s="26"/>
      <c r="K6" s="26"/>
      <c r="L6" s="26"/>
      <c r="M6" s="26"/>
      <c r="N6" s="26"/>
    </row>
    <row r="7" spans="1:14" ht="15.75" x14ac:dyDescent="0.25">
      <c r="A7" s="32"/>
      <c r="B7" s="32"/>
      <c r="C7" s="32"/>
      <c r="D7" s="32"/>
      <c r="E7" s="33"/>
      <c r="F7" s="34" t="s">
        <v>74</v>
      </c>
      <c r="G7" s="35">
        <f>SUM(G4:G6)</f>
        <v>0</v>
      </c>
    </row>
    <row r="9" spans="1:14" x14ac:dyDescent="0.25">
      <c r="A9" s="65" t="s">
        <v>141</v>
      </c>
    </row>
    <row r="10" spans="1:14" x14ac:dyDescent="0.25">
      <c r="A10" s="3" t="s">
        <v>2</v>
      </c>
      <c r="B10" s="3" t="s">
        <v>3</v>
      </c>
      <c r="C10" s="126" t="s">
        <v>66</v>
      </c>
      <c r="D10" s="4" t="s">
        <v>67</v>
      </c>
      <c r="E10" s="128">
        <v>2025</v>
      </c>
      <c r="F10" s="128"/>
      <c r="G10" s="129"/>
    </row>
    <row r="11" spans="1:14" x14ac:dyDescent="0.25">
      <c r="A11" s="22" t="s">
        <v>6</v>
      </c>
      <c r="B11" s="22" t="s">
        <v>7</v>
      </c>
      <c r="C11" s="127"/>
      <c r="D11" s="7" t="s">
        <v>80</v>
      </c>
      <c r="E11" s="8" t="s">
        <v>9</v>
      </c>
      <c r="F11" s="9" t="s">
        <v>10</v>
      </c>
      <c r="G11" s="9" t="s">
        <v>11</v>
      </c>
    </row>
    <row r="12" spans="1:14" ht="15.75" x14ac:dyDescent="0.25">
      <c r="A12" s="27">
        <v>120</v>
      </c>
      <c r="B12" s="27" t="s">
        <v>14</v>
      </c>
      <c r="C12" s="28" t="s">
        <v>70</v>
      </c>
      <c r="D12" s="29" t="s">
        <v>76</v>
      </c>
      <c r="E12" s="30">
        <v>0</v>
      </c>
      <c r="F12" s="30">
        <v>15000</v>
      </c>
      <c r="G12" s="31">
        <f>F12-E12</f>
        <v>15000</v>
      </c>
    </row>
    <row r="13" spans="1:14" ht="15.75" x14ac:dyDescent="0.25">
      <c r="A13" s="27">
        <v>121</v>
      </c>
      <c r="B13" s="27" t="s">
        <v>14</v>
      </c>
      <c r="C13" s="28" t="s">
        <v>72</v>
      </c>
      <c r="D13" s="29" t="s">
        <v>73</v>
      </c>
      <c r="E13" s="30">
        <v>8470</v>
      </c>
      <c r="F13" s="30">
        <v>9617.5</v>
      </c>
      <c r="G13" s="31">
        <f>F13-E13</f>
        <v>1147.5</v>
      </c>
    </row>
    <row r="14" spans="1:14" ht="15.75" x14ac:dyDescent="0.25">
      <c r="A14" s="27">
        <v>61</v>
      </c>
      <c r="B14" s="27" t="s">
        <v>7</v>
      </c>
      <c r="C14" s="28" t="s">
        <v>70</v>
      </c>
      <c r="D14" s="29" t="s">
        <v>77</v>
      </c>
      <c r="E14" s="30">
        <v>81000</v>
      </c>
      <c r="F14" s="30">
        <v>66000</v>
      </c>
      <c r="G14" s="31">
        <f t="shared" ref="G14:G15" si="1">F14-E14</f>
        <v>-15000</v>
      </c>
    </row>
    <row r="15" spans="1:14" ht="15.75" x14ac:dyDescent="0.25">
      <c r="A15" s="27">
        <v>62</v>
      </c>
      <c r="B15" s="27" t="s">
        <v>7</v>
      </c>
      <c r="C15" s="28" t="s">
        <v>72</v>
      </c>
      <c r="D15" s="29" t="s">
        <v>73</v>
      </c>
      <c r="E15" s="30">
        <v>219390</v>
      </c>
      <c r="F15" s="30">
        <v>218242.5</v>
      </c>
      <c r="G15" s="31">
        <f t="shared" si="1"/>
        <v>-1147.5</v>
      </c>
    </row>
    <row r="16" spans="1:14" ht="15.75" x14ac:dyDescent="0.25">
      <c r="A16" s="32"/>
      <c r="B16" s="32"/>
      <c r="C16" s="32"/>
      <c r="D16" s="32"/>
      <c r="E16" s="33"/>
      <c r="F16" s="34" t="s">
        <v>74</v>
      </c>
      <c r="G16" s="35">
        <f>SUM(G12:G15)</f>
        <v>0</v>
      </c>
    </row>
    <row r="18" spans="1:7" ht="15.75" x14ac:dyDescent="0.25">
      <c r="A18" s="36" t="s">
        <v>2</v>
      </c>
      <c r="B18" s="37"/>
      <c r="C18" s="38"/>
      <c r="D18" s="39"/>
      <c r="E18" s="40"/>
      <c r="F18" s="41"/>
      <c r="G18" s="41"/>
    </row>
    <row r="19" spans="1:7" ht="15.75" x14ac:dyDescent="0.25">
      <c r="A19" s="36" t="s">
        <v>6</v>
      </c>
      <c r="B19" s="42" t="s">
        <v>78</v>
      </c>
      <c r="C19" s="42" t="s">
        <v>75</v>
      </c>
      <c r="D19" s="42" t="s">
        <v>79</v>
      </c>
      <c r="E19" s="43" t="s">
        <v>9</v>
      </c>
      <c r="F19" s="36" t="s">
        <v>10</v>
      </c>
      <c r="G19" s="36" t="s">
        <v>12</v>
      </c>
    </row>
    <row r="20" spans="1:7" ht="15.75" x14ac:dyDescent="0.25">
      <c r="A20" s="44">
        <v>122</v>
      </c>
      <c r="B20" s="44">
        <v>2026</v>
      </c>
      <c r="C20" s="44" t="s">
        <v>80</v>
      </c>
      <c r="D20" s="45" t="s">
        <v>81</v>
      </c>
      <c r="E20" s="30">
        <v>111821</v>
      </c>
      <c r="F20" s="30">
        <v>126821</v>
      </c>
      <c r="G20" s="31">
        <f>F20-E20</f>
        <v>15000</v>
      </c>
    </row>
    <row r="21" spans="1:7" ht="15.75" x14ac:dyDescent="0.25">
      <c r="A21" s="44">
        <v>122</v>
      </c>
      <c r="B21" s="44">
        <v>2026</v>
      </c>
      <c r="C21" s="44" t="s">
        <v>80</v>
      </c>
      <c r="D21" s="45" t="s">
        <v>82</v>
      </c>
      <c r="E21" s="30">
        <v>19355</v>
      </c>
      <c r="F21" s="30">
        <v>20502.5</v>
      </c>
      <c r="G21" s="31">
        <f>F21-E21</f>
        <v>1147.5</v>
      </c>
    </row>
    <row r="22" spans="1:7" ht="15.75" x14ac:dyDescent="0.25">
      <c r="A22" s="44">
        <v>63</v>
      </c>
      <c r="B22" s="44">
        <v>2026</v>
      </c>
      <c r="C22" s="44" t="s">
        <v>67</v>
      </c>
      <c r="D22" s="45" t="s">
        <v>81</v>
      </c>
      <c r="E22" s="30">
        <v>2887731</v>
      </c>
      <c r="F22" s="30">
        <v>2872731</v>
      </c>
      <c r="G22" s="31">
        <f t="shared" ref="G22:G23" si="2">F22-E22</f>
        <v>-15000</v>
      </c>
    </row>
    <row r="23" spans="1:7" ht="15.75" x14ac:dyDescent="0.25">
      <c r="A23" s="44">
        <v>63</v>
      </c>
      <c r="B23" s="44">
        <v>2026</v>
      </c>
      <c r="C23" s="44" t="s">
        <v>67</v>
      </c>
      <c r="D23" s="45" t="s">
        <v>82</v>
      </c>
      <c r="E23" s="30">
        <v>707440</v>
      </c>
      <c r="F23" s="30">
        <v>706292.5</v>
      </c>
      <c r="G23" s="31">
        <f t="shared" si="2"/>
        <v>-1147.5</v>
      </c>
    </row>
    <row r="24" spans="1:7" ht="15.75" x14ac:dyDescent="0.25">
      <c r="A24" s="44">
        <v>122</v>
      </c>
      <c r="B24" s="44">
        <v>2027</v>
      </c>
      <c r="C24" s="44" t="s">
        <v>80</v>
      </c>
      <c r="D24" s="45" t="s">
        <v>81</v>
      </c>
      <c r="E24" s="30">
        <v>115170</v>
      </c>
      <c r="F24" s="30">
        <v>130170</v>
      </c>
      <c r="G24" s="31">
        <f>F24-E24</f>
        <v>15000</v>
      </c>
    </row>
    <row r="25" spans="1:7" ht="15.75" x14ac:dyDescent="0.25">
      <c r="A25" s="44">
        <v>122</v>
      </c>
      <c r="B25" s="44">
        <v>2027</v>
      </c>
      <c r="C25" s="44" t="s">
        <v>80</v>
      </c>
      <c r="D25" s="45" t="s">
        <v>82</v>
      </c>
      <c r="E25" s="30">
        <v>21150</v>
      </c>
      <c r="F25" s="30">
        <v>22297.5</v>
      </c>
      <c r="G25" s="31">
        <f>F25-E25</f>
        <v>1147.5</v>
      </c>
    </row>
    <row r="26" spans="1:7" ht="15.75" x14ac:dyDescent="0.25">
      <c r="A26" s="44">
        <v>63</v>
      </c>
      <c r="B26" s="44">
        <v>2027</v>
      </c>
      <c r="C26" s="44" t="s">
        <v>67</v>
      </c>
      <c r="D26" s="45" t="s">
        <v>81</v>
      </c>
      <c r="E26" s="30">
        <v>2944973</v>
      </c>
      <c r="F26" s="30">
        <v>2929973</v>
      </c>
      <c r="G26" s="31">
        <f t="shared" ref="G26:G27" si="3">F26-E26</f>
        <v>-15000</v>
      </c>
    </row>
    <row r="27" spans="1:7" ht="15.75" x14ac:dyDescent="0.25">
      <c r="A27" s="44">
        <v>63</v>
      </c>
      <c r="B27" s="44">
        <v>2027</v>
      </c>
      <c r="C27" s="44" t="s">
        <v>67</v>
      </c>
      <c r="D27" s="45" t="s">
        <v>82</v>
      </c>
      <c r="E27" s="30">
        <v>779315</v>
      </c>
      <c r="F27" s="30">
        <v>778167.5</v>
      </c>
      <c r="G27" s="31">
        <f t="shared" si="3"/>
        <v>-1147.5</v>
      </c>
    </row>
    <row r="28" spans="1:7" ht="15.75" x14ac:dyDescent="0.25">
      <c r="A28" s="44">
        <v>122</v>
      </c>
      <c r="B28" s="44">
        <v>2028</v>
      </c>
      <c r="C28" s="44" t="s">
        <v>80</v>
      </c>
      <c r="D28" s="45" t="s">
        <v>81</v>
      </c>
      <c r="E28" s="30">
        <v>118622</v>
      </c>
      <c r="F28" s="30">
        <v>133622</v>
      </c>
      <c r="G28" s="31">
        <f>F28-E28</f>
        <v>15000</v>
      </c>
    </row>
    <row r="29" spans="1:7" ht="15.75" x14ac:dyDescent="0.25">
      <c r="A29" s="44">
        <v>122</v>
      </c>
      <c r="B29" s="44">
        <v>2028</v>
      </c>
      <c r="C29" s="44" t="s">
        <v>80</v>
      </c>
      <c r="D29" s="45" t="s">
        <v>82</v>
      </c>
      <c r="E29" s="30">
        <v>21971</v>
      </c>
      <c r="F29" s="30">
        <v>23118.5</v>
      </c>
      <c r="G29" s="31">
        <f>F29-E29</f>
        <v>1147.5</v>
      </c>
    </row>
    <row r="30" spans="1:7" ht="15.75" x14ac:dyDescent="0.25">
      <c r="A30" s="44">
        <v>63</v>
      </c>
      <c r="B30" s="44">
        <v>2028</v>
      </c>
      <c r="C30" s="44" t="s">
        <v>67</v>
      </c>
      <c r="D30" s="45" t="s">
        <v>81</v>
      </c>
      <c r="E30" s="30">
        <v>3030856</v>
      </c>
      <c r="F30" s="30">
        <v>3015856</v>
      </c>
      <c r="G30" s="31">
        <f t="shared" ref="G30:G31" si="4">F30-E30</f>
        <v>-15000</v>
      </c>
    </row>
    <row r="31" spans="1:7" ht="15.75" x14ac:dyDescent="0.25">
      <c r="A31" s="44">
        <v>63</v>
      </c>
      <c r="B31" s="44">
        <v>2028</v>
      </c>
      <c r="C31" s="44" t="s">
        <v>67</v>
      </c>
      <c r="D31" s="45" t="s">
        <v>82</v>
      </c>
      <c r="E31" s="30">
        <v>810709</v>
      </c>
      <c r="F31" s="30">
        <v>809561.5</v>
      </c>
      <c r="G31" s="31">
        <f t="shared" si="4"/>
        <v>-1147.5</v>
      </c>
    </row>
    <row r="32" spans="1:7" ht="15.75" x14ac:dyDescent="0.25">
      <c r="A32" s="44">
        <v>122</v>
      </c>
      <c r="B32" s="44">
        <v>2029</v>
      </c>
      <c r="C32" s="44" t="s">
        <v>80</v>
      </c>
      <c r="D32" s="45" t="s">
        <v>81</v>
      </c>
      <c r="E32" s="30">
        <v>122179</v>
      </c>
      <c r="F32" s="30">
        <v>137179</v>
      </c>
      <c r="G32" s="31">
        <f>F32-E32</f>
        <v>15000</v>
      </c>
    </row>
    <row r="33" spans="1:7" ht="15.75" x14ac:dyDescent="0.25">
      <c r="A33" s="44">
        <v>122</v>
      </c>
      <c r="B33" s="44">
        <v>2029</v>
      </c>
      <c r="C33" s="44" t="s">
        <v>80</v>
      </c>
      <c r="D33" s="45" t="s">
        <v>82</v>
      </c>
      <c r="E33" s="30">
        <v>22827</v>
      </c>
      <c r="F33" s="30">
        <v>23974.5</v>
      </c>
      <c r="G33" s="31">
        <f>F33-E33</f>
        <v>1147.5</v>
      </c>
    </row>
    <row r="34" spans="1:7" ht="15.75" x14ac:dyDescent="0.25">
      <c r="A34" s="44">
        <v>63</v>
      </c>
      <c r="B34" s="44">
        <v>2029</v>
      </c>
      <c r="C34" s="44" t="s">
        <v>67</v>
      </c>
      <c r="D34" s="45" t="s">
        <v>81</v>
      </c>
      <c r="E34" s="30">
        <v>3119298</v>
      </c>
      <c r="F34" s="30">
        <v>3104298</v>
      </c>
      <c r="G34" s="31">
        <f t="shared" ref="G34:G35" si="5">F34-E34</f>
        <v>-15000</v>
      </c>
    </row>
    <row r="35" spans="1:7" ht="15.75" x14ac:dyDescent="0.25">
      <c r="A35" s="44">
        <v>63</v>
      </c>
      <c r="B35" s="44">
        <v>2029</v>
      </c>
      <c r="C35" s="44" t="s">
        <v>67</v>
      </c>
      <c r="D35" s="45" t="s">
        <v>82</v>
      </c>
      <c r="E35" s="30">
        <v>842814</v>
      </c>
      <c r="F35" s="30">
        <v>841666.5</v>
      </c>
      <c r="G35" s="31">
        <f t="shared" si="5"/>
        <v>-1147.5</v>
      </c>
    </row>
    <row r="36" spans="1:7" ht="15.75" x14ac:dyDescent="0.25">
      <c r="A36" s="46"/>
      <c r="B36" s="47"/>
      <c r="C36" s="46"/>
      <c r="D36" s="46"/>
      <c r="E36" s="48"/>
      <c r="F36" s="49" t="s">
        <v>83</v>
      </c>
      <c r="G36" s="50">
        <f>SUM(G20:G35)</f>
        <v>0</v>
      </c>
    </row>
    <row r="38" spans="1:7" ht="28.5" customHeight="1" x14ac:dyDescent="0.25">
      <c r="A38" s="137" t="s">
        <v>142</v>
      </c>
      <c r="B38" s="137"/>
      <c r="C38" s="137"/>
      <c r="D38" s="137"/>
      <c r="E38" s="137"/>
      <c r="F38" s="137"/>
      <c r="G38" s="137"/>
    </row>
    <row r="39" spans="1:7" x14ac:dyDescent="0.25">
      <c r="A39" s="3" t="s">
        <v>2</v>
      </c>
      <c r="B39" s="3" t="s">
        <v>3</v>
      </c>
      <c r="C39" s="126" t="s">
        <v>66</v>
      </c>
      <c r="D39" s="4" t="s">
        <v>134</v>
      </c>
      <c r="E39" s="128">
        <v>2025</v>
      </c>
      <c r="F39" s="128"/>
      <c r="G39" s="129"/>
    </row>
    <row r="40" spans="1:7" x14ac:dyDescent="0.25">
      <c r="A40" s="22" t="s">
        <v>6</v>
      </c>
      <c r="B40" s="22" t="s">
        <v>7</v>
      </c>
      <c r="C40" s="127"/>
      <c r="D40" s="7" t="s">
        <v>136</v>
      </c>
      <c r="E40" s="8" t="s">
        <v>9</v>
      </c>
      <c r="F40" s="9" t="s">
        <v>10</v>
      </c>
      <c r="G40" s="9" t="s">
        <v>11</v>
      </c>
    </row>
    <row r="41" spans="1:7" ht="15.75" x14ac:dyDescent="0.25">
      <c r="A41" s="27">
        <v>141</v>
      </c>
      <c r="B41" s="27" t="s">
        <v>7</v>
      </c>
      <c r="C41" s="28">
        <v>51101</v>
      </c>
      <c r="D41" s="29" t="s">
        <v>84</v>
      </c>
      <c r="E41" s="30">
        <v>71229.81</v>
      </c>
      <c r="F41" s="30">
        <v>0</v>
      </c>
      <c r="G41" s="31">
        <f>F41-E41</f>
        <v>-71229.81</v>
      </c>
    </row>
    <row r="42" spans="1:7" ht="15.75" x14ac:dyDescent="0.25">
      <c r="A42" s="27">
        <v>143</v>
      </c>
      <c r="B42" s="27" t="s">
        <v>7</v>
      </c>
      <c r="C42" s="28" t="s">
        <v>85</v>
      </c>
      <c r="D42" s="29" t="s">
        <v>86</v>
      </c>
      <c r="E42" s="30">
        <v>9030.84</v>
      </c>
      <c r="F42" s="30">
        <v>0</v>
      </c>
      <c r="G42" s="31">
        <f>F42-E42</f>
        <v>-9030.84</v>
      </c>
    </row>
    <row r="43" spans="1:7" ht="15.75" x14ac:dyDescent="0.25">
      <c r="A43" s="27">
        <v>143</v>
      </c>
      <c r="B43" s="27" t="s">
        <v>7</v>
      </c>
      <c r="C43" s="28" t="s">
        <v>87</v>
      </c>
      <c r="D43" s="29" t="s">
        <v>88</v>
      </c>
      <c r="E43" s="30">
        <v>1497.4799999999998</v>
      </c>
      <c r="F43" s="30">
        <v>0</v>
      </c>
      <c r="G43" s="31">
        <f t="shared" ref="G43:G64" si="6">F43-E43</f>
        <v>-1497.4799999999998</v>
      </c>
    </row>
    <row r="44" spans="1:7" ht="15.75" x14ac:dyDescent="0.25">
      <c r="A44" s="27">
        <v>143</v>
      </c>
      <c r="B44" s="27" t="s">
        <v>7</v>
      </c>
      <c r="C44" s="28" t="s">
        <v>72</v>
      </c>
      <c r="D44" s="29" t="s">
        <v>89</v>
      </c>
      <c r="E44" s="30">
        <v>5449.08</v>
      </c>
      <c r="F44" s="30">
        <v>0</v>
      </c>
      <c r="G44" s="31">
        <f t="shared" si="6"/>
        <v>-5449.08</v>
      </c>
    </row>
    <row r="45" spans="1:7" ht="15.75" x14ac:dyDescent="0.25">
      <c r="A45" s="27">
        <v>141</v>
      </c>
      <c r="B45" s="27" t="s">
        <v>7</v>
      </c>
      <c r="C45" s="28">
        <v>51101</v>
      </c>
      <c r="D45" s="29" t="s">
        <v>90</v>
      </c>
      <c r="E45" s="30">
        <v>63455.39</v>
      </c>
      <c r="F45" s="30">
        <v>0</v>
      </c>
      <c r="G45" s="31">
        <f t="shared" si="6"/>
        <v>-63455.39</v>
      </c>
    </row>
    <row r="46" spans="1:7" ht="15.75" x14ac:dyDescent="0.25">
      <c r="A46" s="27">
        <v>143</v>
      </c>
      <c r="B46" s="27" t="s">
        <v>7</v>
      </c>
      <c r="C46" s="28" t="s">
        <v>85</v>
      </c>
      <c r="D46" s="29" t="s">
        <v>86</v>
      </c>
      <c r="E46" s="30">
        <v>9030.84</v>
      </c>
      <c r="F46" s="30">
        <v>0</v>
      </c>
      <c r="G46" s="31">
        <f t="shared" si="6"/>
        <v>-9030.84</v>
      </c>
    </row>
    <row r="47" spans="1:7" ht="15.75" x14ac:dyDescent="0.25">
      <c r="A47" s="27">
        <v>143</v>
      </c>
      <c r="B47" s="27" t="s">
        <v>7</v>
      </c>
      <c r="C47" s="28" t="s">
        <v>87</v>
      </c>
      <c r="D47" s="29" t="s">
        <v>88</v>
      </c>
      <c r="E47" s="30">
        <v>1349.35</v>
      </c>
      <c r="F47" s="30">
        <v>0</v>
      </c>
      <c r="G47" s="31">
        <f t="shared" si="6"/>
        <v>-1349.35</v>
      </c>
    </row>
    <row r="48" spans="1:7" ht="15.75" x14ac:dyDescent="0.25">
      <c r="A48" s="27">
        <v>143</v>
      </c>
      <c r="B48" s="27" t="s">
        <v>7</v>
      </c>
      <c r="C48" s="28" t="s">
        <v>72</v>
      </c>
      <c r="D48" s="29" t="s">
        <v>89</v>
      </c>
      <c r="E48" s="30">
        <v>4854.33</v>
      </c>
      <c r="F48" s="30">
        <v>0</v>
      </c>
      <c r="G48" s="31">
        <f t="shared" si="6"/>
        <v>-4854.33</v>
      </c>
    </row>
    <row r="49" spans="1:7" ht="15.75" x14ac:dyDescent="0.25">
      <c r="A49" s="27">
        <v>177</v>
      </c>
      <c r="B49" s="27" t="s">
        <v>7</v>
      </c>
      <c r="C49" s="28" t="s">
        <v>91</v>
      </c>
      <c r="D49" s="29" t="s">
        <v>92</v>
      </c>
      <c r="E49" s="30">
        <v>15200</v>
      </c>
      <c r="F49" s="30">
        <v>7600</v>
      </c>
      <c r="G49" s="31">
        <f t="shared" si="6"/>
        <v>-7600</v>
      </c>
    </row>
    <row r="50" spans="1:7" ht="15.75" x14ac:dyDescent="0.25">
      <c r="A50" s="27">
        <v>177</v>
      </c>
      <c r="B50" s="27" t="s">
        <v>7</v>
      </c>
      <c r="C50" s="28" t="s">
        <v>93</v>
      </c>
      <c r="D50" s="29" t="s">
        <v>94</v>
      </c>
      <c r="E50" s="30">
        <v>100000</v>
      </c>
      <c r="F50" s="30">
        <v>50000</v>
      </c>
      <c r="G50" s="31">
        <f t="shared" si="6"/>
        <v>-50000</v>
      </c>
    </row>
    <row r="51" spans="1:7" ht="15.75" x14ac:dyDescent="0.25">
      <c r="A51" s="27">
        <v>178</v>
      </c>
      <c r="B51" s="27" t="s">
        <v>7</v>
      </c>
      <c r="C51" s="28" t="s">
        <v>95</v>
      </c>
      <c r="D51" s="29" t="s">
        <v>96</v>
      </c>
      <c r="E51" s="30">
        <v>25000</v>
      </c>
      <c r="F51" s="30">
        <v>12500</v>
      </c>
      <c r="G51" s="31">
        <f t="shared" si="6"/>
        <v>-12500</v>
      </c>
    </row>
    <row r="52" spans="1:7" ht="15.75" x14ac:dyDescent="0.25">
      <c r="A52" s="27">
        <v>237</v>
      </c>
      <c r="B52" s="27" t="s">
        <v>7</v>
      </c>
      <c r="C52" s="28" t="s">
        <v>97</v>
      </c>
      <c r="D52" s="29" t="s">
        <v>98</v>
      </c>
      <c r="E52" s="30">
        <v>95457.86</v>
      </c>
      <c r="F52" s="30">
        <v>0</v>
      </c>
      <c r="G52" s="31">
        <f t="shared" si="6"/>
        <v>-95457.86</v>
      </c>
    </row>
    <row r="53" spans="1:7" ht="15.75" x14ac:dyDescent="0.25">
      <c r="A53" s="27">
        <v>237</v>
      </c>
      <c r="B53" s="27" t="s">
        <v>14</v>
      </c>
      <c r="C53" s="28">
        <v>51101</v>
      </c>
      <c r="D53" s="29" t="s">
        <v>99</v>
      </c>
      <c r="E53" s="30">
        <v>0</v>
      </c>
      <c r="F53" s="30">
        <v>119972.32</v>
      </c>
      <c r="G53" s="31">
        <f t="shared" si="6"/>
        <v>119972.32</v>
      </c>
    </row>
    <row r="54" spans="1:7" ht="15.75" x14ac:dyDescent="0.25">
      <c r="A54" s="27">
        <v>239</v>
      </c>
      <c r="B54" s="27" t="s">
        <v>14</v>
      </c>
      <c r="C54" s="28" t="s">
        <v>85</v>
      </c>
      <c r="D54" s="29" t="s">
        <v>86</v>
      </c>
      <c r="E54" s="30">
        <v>18061.68</v>
      </c>
      <c r="F54" s="30">
        <v>18061.68</v>
      </c>
      <c r="G54" s="31">
        <f t="shared" si="6"/>
        <v>0</v>
      </c>
    </row>
    <row r="55" spans="1:7" ht="15.75" x14ac:dyDescent="0.25">
      <c r="A55" s="27">
        <v>239</v>
      </c>
      <c r="B55" s="27" t="s">
        <v>14</v>
      </c>
      <c r="C55" s="28" t="s">
        <v>87</v>
      </c>
      <c r="D55" s="29" t="s">
        <v>88</v>
      </c>
      <c r="E55" s="30">
        <v>2099.3799999999997</v>
      </c>
      <c r="F55" s="30">
        <v>2566.4599999999996</v>
      </c>
      <c r="G55" s="31">
        <f t="shared" si="6"/>
        <v>467.07999999999993</v>
      </c>
    </row>
    <row r="56" spans="1:7" ht="15.75" x14ac:dyDescent="0.25">
      <c r="A56" s="27">
        <v>239</v>
      </c>
      <c r="B56" s="27" t="s">
        <v>14</v>
      </c>
      <c r="C56" s="28" t="s">
        <v>72</v>
      </c>
      <c r="D56" s="29" t="s">
        <v>89</v>
      </c>
      <c r="E56" s="30">
        <v>7302.52</v>
      </c>
      <c r="F56" s="30">
        <v>9177.8799999999992</v>
      </c>
      <c r="G56" s="31">
        <f t="shared" si="6"/>
        <v>1875.3599999999988</v>
      </c>
    </row>
    <row r="57" spans="1:7" ht="15.75" x14ac:dyDescent="0.25">
      <c r="A57" s="27">
        <v>237</v>
      </c>
      <c r="B57" s="27" t="s">
        <v>14</v>
      </c>
      <c r="C57" s="28">
        <v>51101</v>
      </c>
      <c r="D57" s="29" t="s">
        <v>100</v>
      </c>
      <c r="E57" s="30">
        <v>0</v>
      </c>
      <c r="F57" s="30">
        <v>83512</v>
      </c>
      <c r="G57" s="31">
        <f t="shared" si="6"/>
        <v>83512</v>
      </c>
    </row>
    <row r="58" spans="1:7" ht="15.75" x14ac:dyDescent="0.25">
      <c r="A58" s="27">
        <v>239</v>
      </c>
      <c r="B58" s="27" t="s">
        <v>14</v>
      </c>
      <c r="C58" s="28" t="s">
        <v>85</v>
      </c>
      <c r="D58" s="29" t="s">
        <v>86</v>
      </c>
      <c r="E58" s="30">
        <v>0</v>
      </c>
      <c r="F58" s="30">
        <v>9030.84</v>
      </c>
      <c r="G58" s="31">
        <f t="shared" si="6"/>
        <v>9030.84</v>
      </c>
    </row>
    <row r="59" spans="1:7" ht="15.75" x14ac:dyDescent="0.25">
      <c r="A59" s="27">
        <v>239</v>
      </c>
      <c r="B59" s="27" t="s">
        <v>14</v>
      </c>
      <c r="C59" s="28" t="s">
        <v>87</v>
      </c>
      <c r="D59" s="29" t="s">
        <v>88</v>
      </c>
      <c r="E59" s="30">
        <v>0</v>
      </c>
      <c r="F59" s="30">
        <v>1572.1499999999999</v>
      </c>
      <c r="G59" s="31">
        <f t="shared" si="6"/>
        <v>1572.1499999999999</v>
      </c>
    </row>
    <row r="60" spans="1:7" ht="15.75" x14ac:dyDescent="0.25">
      <c r="A60" s="27">
        <v>239</v>
      </c>
      <c r="B60" s="27" t="s">
        <v>14</v>
      </c>
      <c r="C60" s="28" t="s">
        <v>72</v>
      </c>
      <c r="D60" s="29" t="s">
        <v>89</v>
      </c>
      <c r="E60" s="30">
        <v>0</v>
      </c>
      <c r="F60" s="30">
        <v>6388.66</v>
      </c>
      <c r="G60" s="31">
        <f t="shared" si="6"/>
        <v>6388.66</v>
      </c>
    </row>
    <row r="61" spans="1:7" ht="15.75" x14ac:dyDescent="0.25">
      <c r="A61" s="27">
        <v>237</v>
      </c>
      <c r="B61" s="27" t="s">
        <v>14</v>
      </c>
      <c r="C61" s="28">
        <v>51101</v>
      </c>
      <c r="D61" s="29" t="s">
        <v>101</v>
      </c>
      <c r="E61" s="30">
        <v>0</v>
      </c>
      <c r="F61" s="30">
        <v>71230</v>
      </c>
      <c r="G61" s="31">
        <f t="shared" si="6"/>
        <v>71230</v>
      </c>
    </row>
    <row r="62" spans="1:7" ht="15.75" x14ac:dyDescent="0.25">
      <c r="A62" s="27">
        <v>239</v>
      </c>
      <c r="B62" s="27" t="s">
        <v>14</v>
      </c>
      <c r="C62" s="28" t="s">
        <v>85</v>
      </c>
      <c r="D62" s="29" t="s">
        <v>86</v>
      </c>
      <c r="E62" s="30">
        <v>0</v>
      </c>
      <c r="F62" s="30">
        <v>9030.84</v>
      </c>
      <c r="G62" s="31">
        <f t="shared" si="6"/>
        <v>9030.84</v>
      </c>
    </row>
    <row r="63" spans="1:7" ht="15.75" x14ac:dyDescent="0.25">
      <c r="A63" s="27">
        <v>239</v>
      </c>
      <c r="B63" s="27" t="s">
        <v>14</v>
      </c>
      <c r="C63" s="28" t="s">
        <v>87</v>
      </c>
      <c r="D63" s="29" t="s">
        <v>88</v>
      </c>
      <c r="E63" s="30">
        <v>0</v>
      </c>
      <c r="F63" s="30">
        <v>1497.4799999999998</v>
      </c>
      <c r="G63" s="31">
        <f t="shared" si="6"/>
        <v>1497.4799999999998</v>
      </c>
    </row>
    <row r="64" spans="1:7" ht="15.75" x14ac:dyDescent="0.25">
      <c r="A64" s="27">
        <v>239</v>
      </c>
      <c r="B64" s="27" t="s">
        <v>14</v>
      </c>
      <c r="C64" s="28" t="s">
        <v>72</v>
      </c>
      <c r="D64" s="29" t="s">
        <v>89</v>
      </c>
      <c r="E64" s="30">
        <v>0</v>
      </c>
      <c r="F64" s="30">
        <v>5449.08</v>
      </c>
      <c r="G64" s="31">
        <f t="shared" si="6"/>
        <v>5449.08</v>
      </c>
    </row>
    <row r="65" spans="1:7" ht="15.75" x14ac:dyDescent="0.25">
      <c r="A65" s="32"/>
      <c r="B65" s="32"/>
      <c r="C65" s="32"/>
      <c r="D65" s="32"/>
      <c r="E65" s="33"/>
      <c r="F65" s="34" t="s">
        <v>74</v>
      </c>
      <c r="G65" s="35">
        <f>SUM(G41:G64)</f>
        <v>-21429.170000000006</v>
      </c>
    </row>
    <row r="67" spans="1:7" ht="15.75" x14ac:dyDescent="0.25">
      <c r="A67" s="36" t="s">
        <v>2</v>
      </c>
      <c r="B67" s="37"/>
      <c r="C67" s="38"/>
      <c r="D67" s="39"/>
      <c r="E67" s="40"/>
      <c r="F67" s="41"/>
      <c r="G67" s="41"/>
    </row>
    <row r="68" spans="1:7" ht="15.75" x14ac:dyDescent="0.25">
      <c r="A68" s="36" t="s">
        <v>6</v>
      </c>
      <c r="B68" s="42" t="s">
        <v>78</v>
      </c>
      <c r="C68" s="42" t="s">
        <v>75</v>
      </c>
      <c r="D68" s="42" t="s">
        <v>79</v>
      </c>
      <c r="E68" s="43" t="s">
        <v>9</v>
      </c>
      <c r="F68" s="36" t="s">
        <v>10</v>
      </c>
      <c r="G68" s="36" t="s">
        <v>12</v>
      </c>
    </row>
    <row r="69" spans="1:7" ht="15.75" x14ac:dyDescent="0.25">
      <c r="A69" s="27">
        <v>144</v>
      </c>
      <c r="B69" s="44">
        <v>2026</v>
      </c>
      <c r="C69" s="44" t="s">
        <v>102</v>
      </c>
      <c r="D69" s="45" t="s">
        <v>81</v>
      </c>
      <c r="E69" s="30">
        <v>4099335</v>
      </c>
      <c r="F69" s="30">
        <v>3963287.19</v>
      </c>
      <c r="G69" s="31">
        <f>F69-E69</f>
        <v>-136047.81000000006</v>
      </c>
    </row>
    <row r="70" spans="1:7" ht="15.75" x14ac:dyDescent="0.25">
      <c r="A70" s="27">
        <v>144</v>
      </c>
      <c r="B70" s="44">
        <v>2026</v>
      </c>
      <c r="C70" s="44" t="s">
        <v>102</v>
      </c>
      <c r="D70" s="45" t="s">
        <v>82</v>
      </c>
      <c r="E70" s="30">
        <v>1015870</v>
      </c>
      <c r="F70" s="30">
        <v>983624.81</v>
      </c>
      <c r="G70" s="31">
        <f>F70-E70</f>
        <v>-32245.189999999944</v>
      </c>
    </row>
    <row r="71" spans="1:7" ht="15.75" x14ac:dyDescent="0.25">
      <c r="A71" s="44">
        <v>179</v>
      </c>
      <c r="B71" s="44">
        <v>2026</v>
      </c>
      <c r="C71" s="44" t="s">
        <v>103</v>
      </c>
      <c r="D71" s="45" t="s">
        <v>104</v>
      </c>
      <c r="E71" s="30">
        <v>742114</v>
      </c>
      <c r="F71" s="30">
        <f>E71-115200</f>
        <v>626914</v>
      </c>
      <c r="G71" s="31">
        <f t="shared" ref="G71:G72" si="7">F71-E71</f>
        <v>-115200</v>
      </c>
    </row>
    <row r="72" spans="1:7" ht="15.75" x14ac:dyDescent="0.25">
      <c r="A72" s="44">
        <v>179</v>
      </c>
      <c r="B72" s="44">
        <v>2026</v>
      </c>
      <c r="C72" s="44" t="s">
        <v>103</v>
      </c>
      <c r="D72" s="45" t="s">
        <v>105</v>
      </c>
      <c r="E72" s="30">
        <v>1290200</v>
      </c>
      <c r="F72" s="30">
        <f>E72-25000</f>
        <v>1265200</v>
      </c>
      <c r="G72" s="31">
        <f t="shared" si="7"/>
        <v>-25000</v>
      </c>
    </row>
    <row r="73" spans="1:7" ht="15.75" x14ac:dyDescent="0.25">
      <c r="A73" s="44">
        <v>240</v>
      </c>
      <c r="B73" s="44">
        <v>2026</v>
      </c>
      <c r="C73" s="44" t="s">
        <v>106</v>
      </c>
      <c r="D73" s="45" t="s">
        <v>81</v>
      </c>
      <c r="E73" s="30">
        <v>8273398</v>
      </c>
      <c r="F73" s="30">
        <v>8454443.6899999995</v>
      </c>
      <c r="G73" s="31">
        <f>F73-E73</f>
        <v>181045.68999999948</v>
      </c>
    </row>
    <row r="74" spans="1:7" ht="15.75" x14ac:dyDescent="0.25">
      <c r="A74" s="44">
        <v>240</v>
      </c>
      <c r="B74" s="44">
        <v>2026</v>
      </c>
      <c r="C74" s="44" t="s">
        <v>106</v>
      </c>
      <c r="D74" s="45" t="s">
        <v>82</v>
      </c>
      <c r="E74" s="30">
        <v>2165599</v>
      </c>
      <c r="F74" s="30">
        <v>2201982.9700000002</v>
      </c>
      <c r="G74" s="31">
        <f>F74-E74</f>
        <v>36383.970000000205</v>
      </c>
    </row>
    <row r="75" spans="1:7" ht="15.75" x14ac:dyDescent="0.25">
      <c r="A75" s="27">
        <v>144</v>
      </c>
      <c r="B75" s="44">
        <v>2027</v>
      </c>
      <c r="C75" s="44" t="s">
        <v>102</v>
      </c>
      <c r="D75" s="45" t="s">
        <v>81</v>
      </c>
      <c r="E75" s="30">
        <v>4220115</v>
      </c>
      <c r="F75" s="30">
        <v>4080001.83</v>
      </c>
      <c r="G75" s="31">
        <f t="shared" ref="G75:G88" si="8">F75-E75</f>
        <v>-140113.16999999993</v>
      </c>
    </row>
    <row r="76" spans="1:7" ht="15.75" x14ac:dyDescent="0.25">
      <c r="A76" s="27">
        <v>144</v>
      </c>
      <c r="B76" s="44">
        <v>2027</v>
      </c>
      <c r="C76" s="44" t="s">
        <v>102</v>
      </c>
      <c r="D76" s="45" t="s">
        <v>82</v>
      </c>
      <c r="E76" s="30">
        <v>1124688</v>
      </c>
      <c r="F76" s="30">
        <v>1091106.1000000001</v>
      </c>
      <c r="G76" s="31">
        <f t="shared" si="8"/>
        <v>-33581.899999999907</v>
      </c>
    </row>
    <row r="77" spans="1:7" ht="15.75" x14ac:dyDescent="0.25">
      <c r="A77" s="44">
        <v>179</v>
      </c>
      <c r="B77" s="44">
        <v>2027</v>
      </c>
      <c r="C77" s="44" t="s">
        <v>103</v>
      </c>
      <c r="D77" s="45" t="s">
        <v>104</v>
      </c>
      <c r="E77" s="30">
        <v>743524</v>
      </c>
      <c r="F77" s="30">
        <f>E77-115200</f>
        <v>628324</v>
      </c>
      <c r="G77" s="31">
        <f t="shared" si="8"/>
        <v>-115200</v>
      </c>
    </row>
    <row r="78" spans="1:7" ht="15.75" x14ac:dyDescent="0.25">
      <c r="A78" s="44">
        <v>179</v>
      </c>
      <c r="B78" s="44">
        <v>2027</v>
      </c>
      <c r="C78" s="44" t="s">
        <v>103</v>
      </c>
      <c r="D78" s="45" t="s">
        <v>105</v>
      </c>
      <c r="E78" s="30">
        <v>1645200</v>
      </c>
      <c r="F78" s="30">
        <f>E78-25000</f>
        <v>1620200</v>
      </c>
      <c r="G78" s="31">
        <f t="shared" si="8"/>
        <v>-25000</v>
      </c>
    </row>
    <row r="79" spans="1:7" ht="15.75" x14ac:dyDescent="0.25">
      <c r="A79" s="44">
        <v>240</v>
      </c>
      <c r="B79" s="44">
        <v>2027</v>
      </c>
      <c r="C79" s="44" t="s">
        <v>106</v>
      </c>
      <c r="D79" s="45" t="s">
        <v>81</v>
      </c>
      <c r="E79" s="30">
        <v>8522475</v>
      </c>
      <c r="F79" s="30">
        <v>8708923.3000000007</v>
      </c>
      <c r="G79" s="31">
        <f t="shared" si="8"/>
        <v>186448.30000000075</v>
      </c>
    </row>
    <row r="80" spans="1:7" ht="15.75" x14ac:dyDescent="0.25">
      <c r="A80" s="44">
        <v>240</v>
      </c>
      <c r="B80" s="44">
        <v>2027</v>
      </c>
      <c r="C80" s="44" t="s">
        <v>106</v>
      </c>
      <c r="D80" s="45" t="s">
        <v>82</v>
      </c>
      <c r="E80" s="30">
        <v>2418921</v>
      </c>
      <c r="F80" s="30">
        <v>2456764.62</v>
      </c>
      <c r="G80" s="31">
        <f t="shared" si="8"/>
        <v>37843.620000000112</v>
      </c>
    </row>
    <row r="81" spans="1:7" ht="15.75" x14ac:dyDescent="0.25">
      <c r="A81" s="27">
        <v>144</v>
      </c>
      <c r="B81" s="44">
        <v>2028</v>
      </c>
      <c r="C81" s="44" t="s">
        <v>102</v>
      </c>
      <c r="D81" s="45" t="s">
        <v>81</v>
      </c>
      <c r="E81" s="30">
        <v>4344804</v>
      </c>
      <c r="F81" s="30">
        <v>4200474.88</v>
      </c>
      <c r="G81" s="31">
        <f t="shared" si="8"/>
        <v>-144329.12000000011</v>
      </c>
    </row>
    <row r="82" spans="1:7" ht="15.75" x14ac:dyDescent="0.25">
      <c r="A82" s="27">
        <v>144</v>
      </c>
      <c r="B82" s="44">
        <v>2028</v>
      </c>
      <c r="C82" s="44" t="s">
        <v>102</v>
      </c>
      <c r="D82" s="45" t="s">
        <v>82</v>
      </c>
      <c r="E82" s="30">
        <v>1169489</v>
      </c>
      <c r="F82" s="30">
        <v>1134509.06</v>
      </c>
      <c r="G82" s="31">
        <f t="shared" si="8"/>
        <v>-34979.939999999944</v>
      </c>
    </row>
    <row r="83" spans="1:7" ht="15.75" x14ac:dyDescent="0.25">
      <c r="A83" s="44">
        <v>179</v>
      </c>
      <c r="B83" s="44">
        <v>2028</v>
      </c>
      <c r="C83" s="44" t="s">
        <v>103</v>
      </c>
      <c r="D83" s="45" t="s">
        <v>104</v>
      </c>
      <c r="E83" s="30">
        <v>746200</v>
      </c>
      <c r="F83" s="30">
        <f>E83-115200</f>
        <v>631000</v>
      </c>
      <c r="G83" s="31">
        <f t="shared" si="8"/>
        <v>-115200</v>
      </c>
    </row>
    <row r="84" spans="1:7" ht="15.75" x14ac:dyDescent="0.25">
      <c r="A84" s="44">
        <v>179</v>
      </c>
      <c r="B84" s="44">
        <v>2028</v>
      </c>
      <c r="C84" s="44" t="s">
        <v>103</v>
      </c>
      <c r="D84" s="45" t="s">
        <v>105</v>
      </c>
      <c r="E84" s="30">
        <v>1377000</v>
      </c>
      <c r="F84" s="30">
        <f>E84-25000</f>
        <v>1352000</v>
      </c>
      <c r="G84" s="31">
        <f t="shared" si="8"/>
        <v>-25000</v>
      </c>
    </row>
    <row r="85" spans="1:7" ht="15.75" x14ac:dyDescent="0.25">
      <c r="A85" s="44">
        <v>240</v>
      </c>
      <c r="B85" s="44">
        <v>2028</v>
      </c>
      <c r="C85" s="44" t="s">
        <v>106</v>
      </c>
      <c r="D85" s="45" t="s">
        <v>81</v>
      </c>
      <c r="E85" s="30">
        <v>8778987</v>
      </c>
      <c r="F85" s="30">
        <v>8971020.0800000001</v>
      </c>
      <c r="G85" s="31">
        <f t="shared" si="8"/>
        <v>192033.08000000007</v>
      </c>
    </row>
    <row r="86" spans="1:7" ht="15.75" x14ac:dyDescent="0.25">
      <c r="A86" s="44">
        <v>240</v>
      </c>
      <c r="B86" s="44">
        <v>2028</v>
      </c>
      <c r="C86" s="44" t="s">
        <v>106</v>
      </c>
      <c r="D86" s="45" t="s">
        <v>82</v>
      </c>
      <c r="E86" s="30">
        <v>2519329</v>
      </c>
      <c r="F86" s="30">
        <v>2558696.52</v>
      </c>
      <c r="G86" s="31">
        <f t="shared" si="8"/>
        <v>39367.520000000019</v>
      </c>
    </row>
    <row r="87" spans="1:7" ht="15.75" x14ac:dyDescent="0.25">
      <c r="A87" s="27">
        <v>144</v>
      </c>
      <c r="B87" s="44">
        <v>2029</v>
      </c>
      <c r="C87" s="44" t="s">
        <v>102</v>
      </c>
      <c r="D87" s="45" t="s">
        <v>81</v>
      </c>
      <c r="E87" s="30">
        <v>4471393</v>
      </c>
      <c r="F87" s="30">
        <v>4322735.4000000004</v>
      </c>
      <c r="G87" s="31">
        <f t="shared" si="8"/>
        <v>-148657.59999999963</v>
      </c>
    </row>
    <row r="88" spans="1:7" ht="15.75" x14ac:dyDescent="0.25">
      <c r="A88" s="27">
        <v>144</v>
      </c>
      <c r="B88" s="44">
        <v>2029</v>
      </c>
      <c r="C88" s="44" t="s">
        <v>102</v>
      </c>
      <c r="D88" s="45" t="s">
        <v>82</v>
      </c>
      <c r="E88" s="30">
        <v>1216093</v>
      </c>
      <c r="F88" s="30">
        <v>1179653.68</v>
      </c>
      <c r="G88" s="31">
        <f t="shared" si="8"/>
        <v>-36439.320000000065</v>
      </c>
    </row>
    <row r="89" spans="1:7" ht="15.75" x14ac:dyDescent="0.25">
      <c r="A89" s="44">
        <v>179</v>
      </c>
      <c r="B89" s="44">
        <v>2029</v>
      </c>
      <c r="C89" s="44" t="s">
        <v>103</v>
      </c>
      <c r="D89" s="45" t="s">
        <v>104</v>
      </c>
      <c r="E89" s="30">
        <v>746200</v>
      </c>
      <c r="F89" s="30">
        <f>E89-115200</f>
        <v>631000</v>
      </c>
      <c r="G89" s="31">
        <f>F89-E89</f>
        <v>-115200</v>
      </c>
    </row>
    <row r="90" spans="1:7" ht="15.75" x14ac:dyDescent="0.25">
      <c r="A90" s="44">
        <v>179</v>
      </c>
      <c r="B90" s="44">
        <v>2029</v>
      </c>
      <c r="C90" s="44" t="s">
        <v>103</v>
      </c>
      <c r="D90" s="45" t="s">
        <v>105</v>
      </c>
      <c r="E90" s="30">
        <v>1377000</v>
      </c>
      <c r="F90" s="30">
        <f>E90-25000</f>
        <v>1352000</v>
      </c>
      <c r="G90" s="31">
        <f>F90-E90</f>
        <v>-25000</v>
      </c>
    </row>
    <row r="91" spans="1:7" ht="15.75" x14ac:dyDescent="0.25">
      <c r="A91" s="44">
        <v>240</v>
      </c>
      <c r="B91" s="44">
        <v>2029</v>
      </c>
      <c r="C91" s="44" t="s">
        <v>106</v>
      </c>
      <c r="D91" s="45" t="s">
        <v>81</v>
      </c>
      <c r="E91" s="30">
        <v>9027678</v>
      </c>
      <c r="F91" s="30">
        <v>9225465.1999999993</v>
      </c>
      <c r="G91" s="31">
        <f t="shared" ref="G91:G92" si="9">F91-E91</f>
        <v>197787.19999999925</v>
      </c>
    </row>
    <row r="92" spans="1:7" ht="15.75" x14ac:dyDescent="0.25">
      <c r="A92" s="44">
        <v>240</v>
      </c>
      <c r="B92" s="44">
        <v>2029</v>
      </c>
      <c r="C92" s="44" t="s">
        <v>106</v>
      </c>
      <c r="D92" s="45" t="s">
        <v>82</v>
      </c>
      <c r="E92" s="30">
        <v>2622756</v>
      </c>
      <c r="F92" s="30">
        <v>2663713.98</v>
      </c>
      <c r="G92" s="31">
        <f t="shared" si="9"/>
        <v>40957.979999999981</v>
      </c>
    </row>
    <row r="93" spans="1:7" ht="15.75" x14ac:dyDescent="0.25">
      <c r="A93" s="46"/>
      <c r="B93" s="47"/>
      <c r="C93" s="46"/>
      <c r="D93" s="46"/>
      <c r="E93" s="48"/>
      <c r="F93" s="49" t="s">
        <v>83</v>
      </c>
      <c r="G93" s="50">
        <f>SUM(G69:G92)</f>
        <v>-355326.68999999971</v>
      </c>
    </row>
    <row r="94" spans="1:7" ht="15.75" x14ac:dyDescent="0.25">
      <c r="A94" s="46"/>
      <c r="B94" s="47"/>
      <c r="C94" s="46"/>
      <c r="D94" s="46"/>
      <c r="E94" s="48"/>
      <c r="F94" s="49"/>
      <c r="G94" s="50"/>
    </row>
    <row r="95" spans="1:7" x14ac:dyDescent="0.25">
      <c r="A95" s="65" t="s">
        <v>143</v>
      </c>
    </row>
    <row r="96" spans="1:7" x14ac:dyDescent="0.25">
      <c r="A96" s="3" t="s">
        <v>2</v>
      </c>
      <c r="B96" s="3" t="s">
        <v>3</v>
      </c>
      <c r="C96" s="126" t="s">
        <v>66</v>
      </c>
      <c r="D96" s="4"/>
      <c r="E96" s="128">
        <v>2025</v>
      </c>
      <c r="F96" s="128"/>
      <c r="G96" s="129"/>
    </row>
    <row r="97" spans="1:7" x14ac:dyDescent="0.25">
      <c r="A97" s="22" t="s">
        <v>6</v>
      </c>
      <c r="B97" s="22" t="s">
        <v>7</v>
      </c>
      <c r="C97" s="127"/>
      <c r="D97" s="7" t="s">
        <v>135</v>
      </c>
      <c r="E97" s="8" t="s">
        <v>9</v>
      </c>
      <c r="F97" s="9" t="s">
        <v>10</v>
      </c>
      <c r="G97" s="9" t="s">
        <v>11</v>
      </c>
    </row>
    <row r="98" spans="1:7" ht="15.75" x14ac:dyDescent="0.25">
      <c r="A98" s="27">
        <v>141</v>
      </c>
      <c r="B98" s="27" t="s">
        <v>7</v>
      </c>
      <c r="C98" s="28">
        <v>51101</v>
      </c>
      <c r="D98" s="29" t="s">
        <v>107</v>
      </c>
      <c r="E98" s="30">
        <v>69907.34</v>
      </c>
      <c r="F98" s="30">
        <v>0</v>
      </c>
      <c r="G98" s="31">
        <f t="shared" ref="G98:G101" si="10">F98-E98</f>
        <v>-69907.34</v>
      </c>
    </row>
    <row r="99" spans="1:7" ht="15.75" x14ac:dyDescent="0.25">
      <c r="A99" s="27">
        <v>143</v>
      </c>
      <c r="B99" s="27" t="s">
        <v>7</v>
      </c>
      <c r="C99" s="28" t="s">
        <v>85</v>
      </c>
      <c r="D99" s="29" t="s">
        <v>86</v>
      </c>
      <c r="E99" s="30">
        <v>9030.84</v>
      </c>
      <c r="F99" s="30">
        <v>0</v>
      </c>
      <c r="G99" s="31">
        <f t="shared" si="10"/>
        <v>-9030.84</v>
      </c>
    </row>
    <row r="100" spans="1:7" ht="15.75" x14ac:dyDescent="0.25">
      <c r="A100" s="27">
        <v>143</v>
      </c>
      <c r="B100" s="27" t="s">
        <v>7</v>
      </c>
      <c r="C100" s="28" t="s">
        <v>87</v>
      </c>
      <c r="D100" s="29" t="s">
        <v>88</v>
      </c>
      <c r="E100" s="30">
        <f>50.33+115.92+216.43+484.46+580.77+24.36</f>
        <v>1472.2699999999998</v>
      </c>
      <c r="F100" s="30">
        <v>0</v>
      </c>
      <c r="G100" s="31">
        <f t="shared" si="10"/>
        <v>-1472.2699999999998</v>
      </c>
    </row>
    <row r="101" spans="1:7" ht="15.75" x14ac:dyDescent="0.25">
      <c r="A101" s="27">
        <v>143</v>
      </c>
      <c r="B101" s="27" t="s">
        <v>7</v>
      </c>
      <c r="C101" s="28" t="s">
        <v>72</v>
      </c>
      <c r="D101" s="29" t="s">
        <v>89</v>
      </c>
      <c r="E101" s="30">
        <f>1013.66+4334.26</f>
        <v>5347.92</v>
      </c>
      <c r="F101" s="30">
        <v>0</v>
      </c>
      <c r="G101" s="31">
        <f t="shared" si="10"/>
        <v>-5347.92</v>
      </c>
    </row>
    <row r="102" spans="1:7" ht="15.75" x14ac:dyDescent="0.25">
      <c r="A102" s="32"/>
      <c r="B102" s="32"/>
      <c r="C102" s="32"/>
      <c r="D102" s="32"/>
      <c r="E102" s="33"/>
      <c r="F102" s="34" t="s">
        <v>74</v>
      </c>
      <c r="G102" s="35">
        <f>SUM(G98:G101)</f>
        <v>-85758.37</v>
      </c>
    </row>
    <row r="103" spans="1:7" ht="15.75" x14ac:dyDescent="0.25">
      <c r="A103" s="32"/>
      <c r="B103" s="32"/>
      <c r="C103" s="32"/>
      <c r="D103" s="32"/>
      <c r="E103" s="33"/>
      <c r="F103" s="34"/>
      <c r="G103" s="35"/>
    </row>
    <row r="104" spans="1:7" x14ac:dyDescent="0.25">
      <c r="A104" s="3" t="s">
        <v>2</v>
      </c>
      <c r="B104" s="3" t="s">
        <v>3</v>
      </c>
      <c r="C104" s="126" t="s">
        <v>66</v>
      </c>
      <c r="D104" s="4"/>
      <c r="E104" s="128">
        <v>2025</v>
      </c>
      <c r="F104" s="128"/>
      <c r="G104" s="129"/>
    </row>
    <row r="105" spans="1:7" ht="15.75" x14ac:dyDescent="0.25">
      <c r="A105" s="22" t="s">
        <v>6</v>
      </c>
      <c r="B105" s="22" t="s">
        <v>7</v>
      </c>
      <c r="C105" s="127"/>
      <c r="D105" s="58" t="s">
        <v>108</v>
      </c>
      <c r="E105" s="8" t="s">
        <v>9</v>
      </c>
      <c r="F105" s="9" t="s">
        <v>10</v>
      </c>
      <c r="G105" s="9" t="s">
        <v>11</v>
      </c>
    </row>
    <row r="106" spans="1:7" ht="15.75" x14ac:dyDescent="0.25">
      <c r="A106" s="59">
        <v>31</v>
      </c>
      <c r="B106" s="59" t="s">
        <v>14</v>
      </c>
      <c r="C106" s="59" t="s">
        <v>109</v>
      </c>
      <c r="D106" s="60" t="s">
        <v>110</v>
      </c>
      <c r="E106" s="61">
        <v>-12000000</v>
      </c>
      <c r="F106" s="62">
        <f>E106-67000</f>
        <v>-12067000</v>
      </c>
      <c r="G106" s="62">
        <f>F106-E106</f>
        <v>-67000</v>
      </c>
    </row>
    <row r="107" spans="1:7" ht="15.75" x14ac:dyDescent="0.25">
      <c r="A107" s="59">
        <v>31</v>
      </c>
      <c r="B107" s="59" t="s">
        <v>14</v>
      </c>
      <c r="C107" s="63" t="s">
        <v>109</v>
      </c>
      <c r="D107" s="60" t="s">
        <v>111</v>
      </c>
      <c r="E107" s="64">
        <v>-5000000</v>
      </c>
      <c r="F107" s="61">
        <f>E107-67670</f>
        <v>-5067670</v>
      </c>
      <c r="G107" s="62">
        <f t="shared" ref="G107:G110" si="11">F107-E107</f>
        <v>-67670</v>
      </c>
    </row>
    <row r="108" spans="1:7" ht="15.75" x14ac:dyDescent="0.25">
      <c r="A108" s="59">
        <v>31</v>
      </c>
      <c r="B108" s="59" t="s">
        <v>14</v>
      </c>
      <c r="C108" s="63" t="s">
        <v>109</v>
      </c>
      <c r="D108" s="60" t="s">
        <v>112</v>
      </c>
      <c r="E108" s="64">
        <v>-5000000</v>
      </c>
      <c r="F108" s="61">
        <f>E108-69710</f>
        <v>-5069710</v>
      </c>
      <c r="G108" s="62">
        <f t="shared" si="11"/>
        <v>-69710</v>
      </c>
    </row>
    <row r="109" spans="1:7" ht="15.75" x14ac:dyDescent="0.25">
      <c r="A109" s="59">
        <v>31</v>
      </c>
      <c r="B109" s="59" t="s">
        <v>14</v>
      </c>
      <c r="C109" s="63" t="s">
        <v>109</v>
      </c>
      <c r="D109" s="60" t="s">
        <v>113</v>
      </c>
      <c r="E109" s="64">
        <v>-5000000</v>
      </c>
      <c r="F109" s="61">
        <f>E109-71800</f>
        <v>-5071800</v>
      </c>
      <c r="G109" s="62">
        <f t="shared" si="11"/>
        <v>-71800</v>
      </c>
    </row>
    <row r="110" spans="1:7" ht="15.75" x14ac:dyDescent="0.25">
      <c r="A110" s="59">
        <v>31</v>
      </c>
      <c r="B110" s="59" t="s">
        <v>14</v>
      </c>
      <c r="C110" s="63" t="s">
        <v>109</v>
      </c>
      <c r="D110" s="60" t="s">
        <v>114</v>
      </c>
      <c r="E110" s="64">
        <v>-5000000</v>
      </c>
      <c r="F110" s="61">
        <f>E110-73950</f>
        <v>-5073950</v>
      </c>
      <c r="G110" s="62">
        <f t="shared" si="11"/>
        <v>-73950</v>
      </c>
    </row>
    <row r="111" spans="1:7" ht="15.75" x14ac:dyDescent="0.25">
      <c r="A111" s="32"/>
      <c r="B111" s="32"/>
      <c r="C111" s="32"/>
      <c r="D111" s="32"/>
      <c r="E111" s="33"/>
      <c r="F111" s="34" t="s">
        <v>74</v>
      </c>
      <c r="G111" s="35">
        <f>SUM(G106:G110)</f>
        <v>-350130</v>
      </c>
    </row>
    <row r="112" spans="1:7" ht="15.75" x14ac:dyDescent="0.25">
      <c r="A112" s="32"/>
      <c r="B112" s="32"/>
      <c r="C112" s="32"/>
      <c r="D112" s="32"/>
      <c r="E112" s="33"/>
      <c r="F112" s="34"/>
      <c r="G112" s="35"/>
    </row>
    <row r="113" spans="1:7" ht="15.75" x14ac:dyDescent="0.25">
      <c r="A113" s="51" t="s">
        <v>2</v>
      </c>
      <c r="B113" s="52"/>
      <c r="C113" s="53"/>
      <c r="D113" s="39"/>
      <c r="E113" s="33"/>
      <c r="F113" s="32"/>
      <c r="G113" s="32"/>
    </row>
    <row r="114" spans="1:7" ht="15.75" x14ac:dyDescent="0.25">
      <c r="A114" s="51" t="s">
        <v>6</v>
      </c>
      <c r="B114" s="54" t="s">
        <v>78</v>
      </c>
      <c r="C114" s="54" t="s">
        <v>75</v>
      </c>
      <c r="D114" s="54" t="s">
        <v>79</v>
      </c>
      <c r="E114" s="55" t="s">
        <v>9</v>
      </c>
      <c r="F114" s="51" t="s">
        <v>10</v>
      </c>
      <c r="G114" s="51" t="s">
        <v>12</v>
      </c>
    </row>
    <row r="115" spans="1:7" ht="15.75" x14ac:dyDescent="0.25">
      <c r="A115" s="27">
        <v>144</v>
      </c>
      <c r="B115" s="27">
        <v>2026</v>
      </c>
      <c r="C115" s="27" t="s">
        <v>115</v>
      </c>
      <c r="D115" s="56" t="s">
        <v>81</v>
      </c>
      <c r="E115" s="30">
        <v>8355026</v>
      </c>
      <c r="F115" s="30">
        <f>E115-70606.43</f>
        <v>8284419.5700000003</v>
      </c>
      <c r="G115" s="31">
        <f>F115-E115</f>
        <v>-70606.429999999702</v>
      </c>
    </row>
    <row r="116" spans="1:7" ht="15.75" x14ac:dyDescent="0.25">
      <c r="A116" s="27">
        <v>144</v>
      </c>
      <c r="B116" s="27">
        <v>2026</v>
      </c>
      <c r="C116" s="27" t="s">
        <v>115</v>
      </c>
      <c r="D116" s="56" t="s">
        <v>82</v>
      </c>
      <c r="E116" s="30">
        <v>2186720</v>
      </c>
      <c r="F116" s="30">
        <f>E116-16369.37</f>
        <v>2170350.63</v>
      </c>
      <c r="G116" s="31">
        <f t="shared" ref="G116:G122" si="12">F116-E116</f>
        <v>-16369.370000000112</v>
      </c>
    </row>
    <row r="117" spans="1:7" ht="15.75" x14ac:dyDescent="0.25">
      <c r="A117" s="27">
        <v>144</v>
      </c>
      <c r="B117" s="27">
        <v>2027</v>
      </c>
      <c r="C117" s="27" t="s">
        <v>115</v>
      </c>
      <c r="D117" s="56" t="s">
        <v>81</v>
      </c>
      <c r="E117" s="30">
        <v>8600352</v>
      </c>
      <c r="F117" s="30">
        <f>E117-72737.6</f>
        <v>8527614.4000000004</v>
      </c>
      <c r="G117" s="31">
        <f t="shared" si="12"/>
        <v>-72737.599999999627</v>
      </c>
    </row>
    <row r="118" spans="1:7" ht="15.75" x14ac:dyDescent="0.25">
      <c r="A118" s="27">
        <v>144</v>
      </c>
      <c r="B118" s="27">
        <v>2027</v>
      </c>
      <c r="C118" s="27" t="s">
        <v>115</v>
      </c>
      <c r="D118" s="56" t="s">
        <v>82</v>
      </c>
      <c r="E118" s="30">
        <v>2442807</v>
      </c>
      <c r="F118" s="30">
        <f>E118-17047.13</f>
        <v>2425759.87</v>
      </c>
      <c r="G118" s="31">
        <f t="shared" si="12"/>
        <v>-17047.129999999888</v>
      </c>
    </row>
    <row r="119" spans="1:7" ht="15.75" x14ac:dyDescent="0.25">
      <c r="A119" s="27">
        <v>144</v>
      </c>
      <c r="B119" s="27">
        <v>2028</v>
      </c>
      <c r="C119" s="27" t="s">
        <v>115</v>
      </c>
      <c r="D119" s="56" t="s">
        <v>81</v>
      </c>
      <c r="E119" s="30">
        <v>8853082</v>
      </c>
      <c r="F119" s="30">
        <f>E119-74921.6</f>
        <v>8778160.4000000004</v>
      </c>
      <c r="G119" s="31">
        <f t="shared" si="12"/>
        <v>-74921.599999999627</v>
      </c>
    </row>
    <row r="120" spans="1:7" ht="15.75" x14ac:dyDescent="0.25">
      <c r="A120" s="27">
        <v>144</v>
      </c>
      <c r="B120" s="27">
        <v>2028</v>
      </c>
      <c r="C120" s="27" t="s">
        <v>115</v>
      </c>
      <c r="D120" s="56" t="s">
        <v>82</v>
      </c>
      <c r="E120" s="30">
        <v>2442807</v>
      </c>
      <c r="F120" s="30">
        <f>E120-17753.42</f>
        <v>2425053.58</v>
      </c>
      <c r="G120" s="31">
        <f t="shared" si="12"/>
        <v>-17753.419999999925</v>
      </c>
    </row>
    <row r="121" spans="1:7" ht="15.75" x14ac:dyDescent="0.25">
      <c r="A121" s="27">
        <v>144</v>
      </c>
      <c r="B121" s="27">
        <v>2029</v>
      </c>
      <c r="C121" s="27" t="s">
        <v>115</v>
      </c>
      <c r="D121" s="56" t="s">
        <v>81</v>
      </c>
      <c r="E121" s="30">
        <v>9113483</v>
      </c>
      <c r="F121" s="30">
        <f>E121-77168</f>
        <v>9036315</v>
      </c>
      <c r="G121" s="31">
        <f t="shared" si="12"/>
        <v>-77168</v>
      </c>
    </row>
    <row r="122" spans="1:7" ht="15.75" x14ac:dyDescent="0.25">
      <c r="A122" s="27">
        <v>144</v>
      </c>
      <c r="B122" s="27">
        <v>2029</v>
      </c>
      <c r="C122" s="27" t="s">
        <v>115</v>
      </c>
      <c r="D122" s="56" t="s">
        <v>82</v>
      </c>
      <c r="E122" s="30">
        <v>2650760</v>
      </c>
      <c r="F122" s="30">
        <f>E122-18490.95</f>
        <v>2632269.0499999998</v>
      </c>
      <c r="G122" s="31">
        <f t="shared" si="12"/>
        <v>-18490.950000000186</v>
      </c>
    </row>
    <row r="123" spans="1:7" ht="15.75" x14ac:dyDescent="0.25">
      <c r="A123" s="32"/>
      <c r="B123" s="52"/>
      <c r="C123" s="32"/>
      <c r="D123" s="32"/>
      <c r="E123" s="39"/>
      <c r="F123" s="34" t="s">
        <v>83</v>
      </c>
      <c r="G123" s="57">
        <f>SUM(G115:G122)</f>
        <v>-365094.49999999907</v>
      </c>
    </row>
    <row r="124" spans="1:7" ht="15.75" x14ac:dyDescent="0.25">
      <c r="A124" s="46"/>
      <c r="B124" s="47"/>
      <c r="C124" s="46"/>
      <c r="D124" s="46"/>
      <c r="E124" s="48"/>
      <c r="F124" s="49"/>
      <c r="G124" s="50"/>
    </row>
    <row r="125" spans="1:7" x14ac:dyDescent="0.25">
      <c r="A125" s="66" t="s">
        <v>137</v>
      </c>
      <c r="B125" s="67"/>
      <c r="C125" s="67"/>
      <c r="D125" s="67"/>
      <c r="E125" s="67"/>
      <c r="F125" s="67"/>
      <c r="G125" s="67"/>
    </row>
    <row r="126" spans="1:7" x14ac:dyDescent="0.25">
      <c r="A126" s="68" t="s">
        <v>2</v>
      </c>
      <c r="B126" s="68" t="s">
        <v>3</v>
      </c>
      <c r="C126" s="145" t="s">
        <v>66</v>
      </c>
      <c r="D126" s="69"/>
      <c r="E126" s="143">
        <v>2025</v>
      </c>
      <c r="F126" s="143"/>
      <c r="G126" s="144"/>
    </row>
    <row r="127" spans="1:7" x14ac:dyDescent="0.25">
      <c r="A127" s="70" t="s">
        <v>6</v>
      </c>
      <c r="B127" s="70" t="s">
        <v>7</v>
      </c>
      <c r="C127" s="146"/>
      <c r="D127" s="71" t="s">
        <v>133</v>
      </c>
      <c r="E127" s="72" t="s">
        <v>9</v>
      </c>
      <c r="F127" s="73" t="s">
        <v>10</v>
      </c>
      <c r="G127" s="73" t="s">
        <v>11</v>
      </c>
    </row>
    <row r="128" spans="1:7" ht="15.75" x14ac:dyDescent="0.25">
      <c r="A128" s="74">
        <v>85</v>
      </c>
      <c r="B128" s="74" t="s">
        <v>7</v>
      </c>
      <c r="C128" s="75">
        <v>51101</v>
      </c>
      <c r="D128" s="76" t="s">
        <v>116</v>
      </c>
      <c r="E128" s="77">
        <v>91020.800000000003</v>
      </c>
      <c r="F128" s="77">
        <v>0</v>
      </c>
      <c r="G128" s="78">
        <f t="shared" ref="G128:G131" si="13">F128-E128</f>
        <v>-91020.800000000003</v>
      </c>
    </row>
    <row r="129" spans="1:7" ht="15.75" x14ac:dyDescent="0.25">
      <c r="A129" s="74">
        <v>87</v>
      </c>
      <c r="B129" s="74" t="s">
        <v>7</v>
      </c>
      <c r="C129" s="75" t="s">
        <v>85</v>
      </c>
      <c r="D129" s="76" t="s">
        <v>86</v>
      </c>
      <c r="E129" s="77">
        <v>9030.84</v>
      </c>
      <c r="F129" s="77">
        <v>0</v>
      </c>
      <c r="G129" s="78">
        <f t="shared" si="13"/>
        <v>-9030.84</v>
      </c>
    </row>
    <row r="130" spans="1:7" ht="15.75" x14ac:dyDescent="0.25">
      <c r="A130" s="74">
        <v>87</v>
      </c>
      <c r="B130" s="74" t="s">
        <v>7</v>
      </c>
      <c r="C130" s="75" t="s">
        <v>87</v>
      </c>
      <c r="D130" s="76" t="s">
        <v>88</v>
      </c>
      <c r="E130" s="77">
        <f>32.77+115.92+140.9+630.77+756.17+24.36</f>
        <v>1700.8899999999999</v>
      </c>
      <c r="F130" s="77">
        <v>0</v>
      </c>
      <c r="G130" s="78">
        <f t="shared" si="13"/>
        <v>-1700.8899999999999</v>
      </c>
    </row>
    <row r="131" spans="1:7" ht="15.75" x14ac:dyDescent="0.25">
      <c r="A131" s="74">
        <v>87</v>
      </c>
      <c r="B131" s="74" t="s">
        <v>7</v>
      </c>
      <c r="C131" s="75" t="s">
        <v>72</v>
      </c>
      <c r="D131" s="76" t="s">
        <v>89</v>
      </c>
      <c r="E131" s="77">
        <f>1319.8+5643.29</f>
        <v>6963.09</v>
      </c>
      <c r="F131" s="77">
        <v>0</v>
      </c>
      <c r="G131" s="78">
        <f t="shared" si="13"/>
        <v>-6963.09</v>
      </c>
    </row>
    <row r="132" spans="1:7" ht="15.75" x14ac:dyDescent="0.25">
      <c r="A132" s="79"/>
      <c r="B132" s="79"/>
      <c r="C132" s="79"/>
      <c r="D132" s="79"/>
      <c r="E132" s="80"/>
      <c r="F132" s="81" t="s">
        <v>74</v>
      </c>
      <c r="G132" s="82">
        <f>SUM(G128:G131)</f>
        <v>-108715.62</v>
      </c>
    </row>
    <row r="133" spans="1:7" ht="15.75" x14ac:dyDescent="0.25">
      <c r="A133" s="79"/>
      <c r="B133" s="79"/>
      <c r="C133" s="79"/>
      <c r="D133" s="79"/>
      <c r="E133" s="80"/>
      <c r="F133" s="81"/>
      <c r="G133" s="82"/>
    </row>
    <row r="134" spans="1:7" x14ac:dyDescent="0.25">
      <c r="A134" s="68" t="s">
        <v>2</v>
      </c>
      <c r="B134" s="68" t="s">
        <v>3</v>
      </c>
      <c r="C134" s="145" t="s">
        <v>66</v>
      </c>
      <c r="D134" s="69"/>
      <c r="E134" s="143">
        <v>2025</v>
      </c>
      <c r="F134" s="143"/>
      <c r="G134" s="144"/>
    </row>
    <row r="135" spans="1:7" ht="15.75" x14ac:dyDescent="0.25">
      <c r="A135" s="70" t="s">
        <v>6</v>
      </c>
      <c r="B135" s="70" t="s">
        <v>7</v>
      </c>
      <c r="C135" s="146"/>
      <c r="D135" s="83" t="s">
        <v>108</v>
      </c>
      <c r="E135" s="72" t="s">
        <v>9</v>
      </c>
      <c r="F135" s="73" t="s">
        <v>10</v>
      </c>
      <c r="G135" s="73" t="s">
        <v>11</v>
      </c>
    </row>
    <row r="136" spans="1:7" ht="15.75" x14ac:dyDescent="0.25">
      <c r="A136" s="84">
        <v>31</v>
      </c>
      <c r="B136" s="84" t="s">
        <v>14</v>
      </c>
      <c r="C136" s="84" t="s">
        <v>109</v>
      </c>
      <c r="D136" s="85" t="s">
        <v>110</v>
      </c>
      <c r="E136" s="86">
        <v>-12000000</v>
      </c>
      <c r="F136" s="87">
        <v>-12109880</v>
      </c>
      <c r="G136" s="87">
        <f>F136-E136</f>
        <v>-109880</v>
      </c>
    </row>
    <row r="137" spans="1:7" ht="15.75" x14ac:dyDescent="0.25">
      <c r="A137" s="84">
        <v>31</v>
      </c>
      <c r="B137" s="84" t="s">
        <v>14</v>
      </c>
      <c r="C137" s="88" t="s">
        <v>109</v>
      </c>
      <c r="D137" s="85" t="s">
        <v>111</v>
      </c>
      <c r="E137" s="89">
        <v>-5000000</v>
      </c>
      <c r="F137" s="86">
        <v>-5110980</v>
      </c>
      <c r="G137" s="87">
        <f t="shared" ref="G137:G140" si="14">F137-E137</f>
        <v>-110980</v>
      </c>
    </row>
    <row r="138" spans="1:7" ht="15.75" x14ac:dyDescent="0.25">
      <c r="A138" s="84">
        <v>31</v>
      </c>
      <c r="B138" s="84" t="s">
        <v>14</v>
      </c>
      <c r="C138" s="88" t="s">
        <v>109</v>
      </c>
      <c r="D138" s="85" t="s">
        <v>112</v>
      </c>
      <c r="E138" s="89">
        <v>-5000000</v>
      </c>
      <c r="F138" s="86">
        <v>-5114310</v>
      </c>
      <c r="G138" s="87">
        <f t="shared" si="14"/>
        <v>-114310</v>
      </c>
    </row>
    <row r="139" spans="1:7" ht="15.75" x14ac:dyDescent="0.25">
      <c r="A139" s="84">
        <v>31</v>
      </c>
      <c r="B139" s="84" t="s">
        <v>14</v>
      </c>
      <c r="C139" s="88" t="s">
        <v>109</v>
      </c>
      <c r="D139" s="85" t="s">
        <v>113</v>
      </c>
      <c r="E139" s="89">
        <v>-5000000</v>
      </c>
      <c r="F139" s="86">
        <v>-5117740</v>
      </c>
      <c r="G139" s="87">
        <f t="shared" si="14"/>
        <v>-117740</v>
      </c>
    </row>
    <row r="140" spans="1:7" ht="15.75" x14ac:dyDescent="0.25">
      <c r="A140" s="84">
        <v>31</v>
      </c>
      <c r="B140" s="84" t="s">
        <v>14</v>
      </c>
      <c r="C140" s="88" t="s">
        <v>109</v>
      </c>
      <c r="D140" s="85" t="s">
        <v>114</v>
      </c>
      <c r="E140" s="89">
        <v>-5000000</v>
      </c>
      <c r="F140" s="86">
        <v>-5121270</v>
      </c>
      <c r="G140" s="87">
        <f t="shared" si="14"/>
        <v>-121270</v>
      </c>
    </row>
    <row r="141" spans="1:7" ht="15.75" x14ac:dyDescent="0.25">
      <c r="A141" s="79"/>
      <c r="B141" s="79"/>
      <c r="C141" s="79"/>
      <c r="D141" s="79"/>
      <c r="E141" s="80"/>
      <c r="F141" s="81" t="s">
        <v>74</v>
      </c>
      <c r="G141" s="82">
        <f>SUM(G136:G140)</f>
        <v>-574180</v>
      </c>
    </row>
    <row r="142" spans="1:7" x14ac:dyDescent="0.25">
      <c r="A142" s="67"/>
      <c r="B142" s="67"/>
      <c r="C142" s="67"/>
      <c r="D142" s="67"/>
      <c r="E142" s="67"/>
      <c r="F142" s="67"/>
      <c r="G142" s="67"/>
    </row>
    <row r="143" spans="1:7" ht="15.75" x14ac:dyDescent="0.25">
      <c r="A143" s="90" t="s">
        <v>2</v>
      </c>
      <c r="B143" s="91"/>
      <c r="C143" s="92"/>
      <c r="D143" s="93"/>
      <c r="E143" s="80"/>
      <c r="F143" s="79"/>
      <c r="G143" s="79"/>
    </row>
    <row r="144" spans="1:7" ht="15.75" x14ac:dyDescent="0.25">
      <c r="A144" s="90" t="s">
        <v>6</v>
      </c>
      <c r="B144" s="94" t="s">
        <v>78</v>
      </c>
      <c r="C144" s="94" t="s">
        <v>75</v>
      </c>
      <c r="D144" s="94" t="s">
        <v>79</v>
      </c>
      <c r="E144" s="95" t="s">
        <v>9</v>
      </c>
      <c r="F144" s="90" t="s">
        <v>10</v>
      </c>
      <c r="G144" s="90" t="s">
        <v>12</v>
      </c>
    </row>
    <row r="145" spans="1:7" ht="15.75" x14ac:dyDescent="0.25">
      <c r="A145" s="74">
        <v>88</v>
      </c>
      <c r="B145" s="74">
        <v>2026</v>
      </c>
      <c r="C145" s="74" t="s">
        <v>117</v>
      </c>
      <c r="D145" s="96" t="s">
        <v>81</v>
      </c>
      <c r="E145" s="77">
        <v>5179541</v>
      </c>
      <c r="F145" s="77">
        <v>5087605</v>
      </c>
      <c r="G145" s="78">
        <f>F145-E145</f>
        <v>-91936</v>
      </c>
    </row>
    <row r="146" spans="1:7" ht="15.75" x14ac:dyDescent="0.25">
      <c r="A146" s="74">
        <v>88</v>
      </c>
      <c r="B146" s="74">
        <v>2026</v>
      </c>
      <c r="C146" s="74" t="s">
        <v>117</v>
      </c>
      <c r="D146" s="96" t="s">
        <v>82</v>
      </c>
      <c r="E146" s="77">
        <v>1258913</v>
      </c>
      <c r="F146" s="77">
        <v>1240680.93</v>
      </c>
      <c r="G146" s="78">
        <f t="shared" ref="G146:G152" si="15">F146-E146</f>
        <v>-18232.070000000065</v>
      </c>
    </row>
    <row r="147" spans="1:7" ht="15.75" x14ac:dyDescent="0.25">
      <c r="A147" s="74">
        <v>88</v>
      </c>
      <c r="B147" s="74">
        <v>2027</v>
      </c>
      <c r="C147" s="74" t="s">
        <v>117</v>
      </c>
      <c r="D147" s="96" t="s">
        <v>81</v>
      </c>
      <c r="E147" s="77">
        <v>5332440</v>
      </c>
      <c r="F147" s="77">
        <v>5237737.5999999996</v>
      </c>
      <c r="G147" s="78">
        <f t="shared" si="15"/>
        <v>-94702.400000000373</v>
      </c>
    </row>
    <row r="148" spans="1:7" ht="15.75" x14ac:dyDescent="0.25">
      <c r="A148" s="74">
        <v>88</v>
      </c>
      <c r="B148" s="74">
        <v>2027</v>
      </c>
      <c r="C148" s="74" t="s">
        <v>117</v>
      </c>
      <c r="D148" s="96" t="s">
        <v>82</v>
      </c>
      <c r="E148" s="77">
        <v>1394626</v>
      </c>
      <c r="F148" s="77">
        <v>1375660.75</v>
      </c>
      <c r="G148" s="78">
        <f t="shared" si="15"/>
        <v>-18965.25</v>
      </c>
    </row>
    <row r="149" spans="1:7" ht="15.75" x14ac:dyDescent="0.25">
      <c r="A149" s="74">
        <v>88</v>
      </c>
      <c r="B149" s="74">
        <v>2028</v>
      </c>
      <c r="C149" s="74" t="s">
        <v>117</v>
      </c>
      <c r="D149" s="96" t="s">
        <v>81</v>
      </c>
      <c r="E149" s="77">
        <v>5489891</v>
      </c>
      <c r="F149" s="77">
        <v>5392339</v>
      </c>
      <c r="G149" s="78">
        <f t="shared" si="15"/>
        <v>-97552</v>
      </c>
    </row>
    <row r="150" spans="1:7" ht="15.75" x14ac:dyDescent="0.25">
      <c r="A150" s="74">
        <v>88</v>
      </c>
      <c r="B150" s="74">
        <v>2028</v>
      </c>
      <c r="C150" s="74" t="s">
        <v>117</v>
      </c>
      <c r="D150" s="96" t="s">
        <v>82</v>
      </c>
      <c r="E150" s="77">
        <v>1450415</v>
      </c>
      <c r="F150" s="77">
        <v>1431135.29</v>
      </c>
      <c r="G150" s="78">
        <f t="shared" si="15"/>
        <v>-19279.709999999963</v>
      </c>
    </row>
    <row r="151" spans="1:7" ht="15.75" x14ac:dyDescent="0.25">
      <c r="A151" s="74">
        <v>88</v>
      </c>
      <c r="B151" s="74">
        <v>2029</v>
      </c>
      <c r="C151" s="74" t="s">
        <v>117</v>
      </c>
      <c r="D151" s="96" t="s">
        <v>81</v>
      </c>
      <c r="E151" s="77">
        <v>5651933</v>
      </c>
      <c r="F151" s="77">
        <v>5551448.2000000002</v>
      </c>
      <c r="G151" s="78">
        <f t="shared" si="15"/>
        <v>-100484.79999999981</v>
      </c>
    </row>
    <row r="152" spans="1:7" ht="15.75" x14ac:dyDescent="0.25">
      <c r="A152" s="74">
        <v>88</v>
      </c>
      <c r="B152" s="74">
        <v>2029</v>
      </c>
      <c r="C152" s="74" t="s">
        <v>117</v>
      </c>
      <c r="D152" s="96" t="s">
        <v>82</v>
      </c>
      <c r="E152" s="77">
        <v>1508649</v>
      </c>
      <c r="F152" s="77">
        <v>1488121.76</v>
      </c>
      <c r="G152" s="78">
        <f t="shared" si="15"/>
        <v>-20527.239999999991</v>
      </c>
    </row>
    <row r="153" spans="1:7" ht="15.75" x14ac:dyDescent="0.25">
      <c r="A153" s="79"/>
      <c r="B153" s="91"/>
      <c r="C153" s="79"/>
      <c r="D153" s="79"/>
      <c r="E153" s="93"/>
      <c r="F153" s="81" t="s">
        <v>83</v>
      </c>
      <c r="G153" s="97">
        <f>SUM(G145:G152)</f>
        <v>-461679.4700000002</v>
      </c>
    </row>
    <row r="154" spans="1:7" ht="15.75" x14ac:dyDescent="0.25">
      <c r="A154" s="46"/>
      <c r="B154" s="47"/>
      <c r="C154" s="46"/>
      <c r="D154" s="46"/>
      <c r="E154" s="48"/>
      <c r="F154" s="49"/>
      <c r="G154" s="50"/>
    </row>
    <row r="156" spans="1:7" x14ac:dyDescent="0.25">
      <c r="A156" s="65" t="s">
        <v>138</v>
      </c>
    </row>
    <row r="157" spans="1:7" x14ac:dyDescent="0.25">
      <c r="A157" s="3" t="s">
        <v>2</v>
      </c>
      <c r="B157" s="3" t="s">
        <v>3</v>
      </c>
      <c r="C157" s="131" t="s">
        <v>66</v>
      </c>
      <c r="D157" s="4" t="s">
        <v>134</v>
      </c>
      <c r="E157" s="139">
        <v>2025</v>
      </c>
      <c r="F157" s="128"/>
      <c r="G157" s="129"/>
    </row>
    <row r="158" spans="1:7" x14ac:dyDescent="0.25">
      <c r="A158" s="22" t="s">
        <v>6</v>
      </c>
      <c r="B158" s="22" t="s">
        <v>7</v>
      </c>
      <c r="C158" s="138"/>
      <c r="D158" s="7" t="s">
        <v>132</v>
      </c>
      <c r="E158" s="8" t="s">
        <v>9</v>
      </c>
      <c r="F158" s="9" t="s">
        <v>10</v>
      </c>
      <c r="G158" s="9" t="s">
        <v>11</v>
      </c>
    </row>
    <row r="159" spans="1:7" ht="15.75" x14ac:dyDescent="0.25">
      <c r="A159" s="27">
        <v>219</v>
      </c>
      <c r="B159" s="27" t="s">
        <v>7</v>
      </c>
      <c r="C159" s="28">
        <v>51101</v>
      </c>
      <c r="D159" s="29" t="s">
        <v>118</v>
      </c>
      <c r="E159" s="30">
        <v>59529.599999999999</v>
      </c>
      <c r="F159" s="30">
        <v>0</v>
      </c>
      <c r="G159" s="31">
        <f t="shared" ref="G159:G167" si="16">F159-E159</f>
        <v>-59529.599999999999</v>
      </c>
    </row>
    <row r="160" spans="1:7" ht="15.75" x14ac:dyDescent="0.25">
      <c r="A160" s="27">
        <v>220</v>
      </c>
      <c r="B160" s="27" t="s">
        <v>7</v>
      </c>
      <c r="C160" s="28" t="s">
        <v>119</v>
      </c>
      <c r="D160" s="29" t="s">
        <v>120</v>
      </c>
      <c r="E160" s="30">
        <v>650</v>
      </c>
      <c r="F160" s="30">
        <v>0</v>
      </c>
      <c r="G160" s="31">
        <f t="shared" si="16"/>
        <v>-650</v>
      </c>
    </row>
    <row r="161" spans="1:7" ht="15.75" x14ac:dyDescent="0.25">
      <c r="A161" s="27">
        <v>220</v>
      </c>
      <c r="B161" s="27" t="s">
        <v>7</v>
      </c>
      <c r="C161" s="28" t="s">
        <v>85</v>
      </c>
      <c r="D161" s="29" t="s">
        <v>86</v>
      </c>
      <c r="E161" s="30">
        <v>6632.88</v>
      </c>
      <c r="F161" s="30">
        <v>0</v>
      </c>
      <c r="G161" s="31">
        <f t="shared" si="16"/>
        <v>-6632.88</v>
      </c>
    </row>
    <row r="162" spans="1:7" ht="15.75" x14ac:dyDescent="0.25">
      <c r="A162" s="27">
        <v>220</v>
      </c>
      <c r="B162" s="27" t="s">
        <v>7</v>
      </c>
      <c r="C162" s="28" t="s">
        <v>87</v>
      </c>
      <c r="D162" s="29" t="s">
        <v>88</v>
      </c>
      <c r="E162" s="30">
        <v>1315.27</v>
      </c>
      <c r="F162" s="30">
        <v>0</v>
      </c>
      <c r="G162" s="31">
        <f t="shared" si="16"/>
        <v>-1315.27</v>
      </c>
    </row>
    <row r="163" spans="1:7" ht="15.75" x14ac:dyDescent="0.25">
      <c r="A163" s="27">
        <v>220</v>
      </c>
      <c r="B163" s="27" t="s">
        <v>7</v>
      </c>
      <c r="C163" s="28" t="s">
        <v>72</v>
      </c>
      <c r="D163" s="29" t="s">
        <v>89</v>
      </c>
      <c r="E163" s="30">
        <v>4603.74</v>
      </c>
      <c r="F163" s="30">
        <v>0</v>
      </c>
      <c r="G163" s="31">
        <f t="shared" si="16"/>
        <v>-4603.74</v>
      </c>
    </row>
    <row r="164" spans="1:7" ht="15.75" x14ac:dyDescent="0.25">
      <c r="A164" s="27">
        <v>237</v>
      </c>
      <c r="B164" s="27" t="s">
        <v>14</v>
      </c>
      <c r="C164" s="28">
        <v>51101</v>
      </c>
      <c r="D164" s="29" t="s">
        <v>121</v>
      </c>
      <c r="E164" s="30">
        <v>0</v>
      </c>
      <c r="F164" s="30">
        <v>50897.599999999999</v>
      </c>
      <c r="G164" s="31">
        <f t="shared" si="16"/>
        <v>50897.599999999999</v>
      </c>
    </row>
    <row r="165" spans="1:7" ht="15.75" x14ac:dyDescent="0.25">
      <c r="A165" s="27">
        <v>239</v>
      </c>
      <c r="B165" s="27" t="s">
        <v>14</v>
      </c>
      <c r="C165" s="28" t="s">
        <v>85</v>
      </c>
      <c r="D165" s="29" t="s">
        <v>86</v>
      </c>
      <c r="E165" s="30">
        <v>0</v>
      </c>
      <c r="F165" s="30">
        <v>6751.08</v>
      </c>
      <c r="G165" s="31">
        <f t="shared" si="16"/>
        <v>6751.08</v>
      </c>
    </row>
    <row r="166" spans="1:7" ht="15.75" x14ac:dyDescent="0.25">
      <c r="A166" s="27">
        <v>239</v>
      </c>
      <c r="B166" s="27" t="s">
        <v>14</v>
      </c>
      <c r="C166" s="28" t="s">
        <v>87</v>
      </c>
      <c r="D166" s="29" t="s">
        <v>88</v>
      </c>
      <c r="E166" s="30">
        <v>0</v>
      </c>
      <c r="F166" s="30">
        <f>18.32+115.92+78.79+399.04+508.47</f>
        <v>1120.54</v>
      </c>
      <c r="G166" s="31">
        <f t="shared" si="16"/>
        <v>1120.54</v>
      </c>
    </row>
    <row r="167" spans="1:7" ht="15.75" x14ac:dyDescent="0.25">
      <c r="A167" s="27">
        <v>239</v>
      </c>
      <c r="B167" s="27" t="s">
        <v>14</v>
      </c>
      <c r="C167" s="28" t="s">
        <v>72</v>
      </c>
      <c r="D167" s="29" t="s">
        <v>89</v>
      </c>
      <c r="E167" s="30">
        <v>0</v>
      </c>
      <c r="F167" s="30">
        <f>738.02+3155.65</f>
        <v>3893.67</v>
      </c>
      <c r="G167" s="31">
        <f t="shared" si="16"/>
        <v>3893.67</v>
      </c>
    </row>
    <row r="168" spans="1:7" ht="15.75" x14ac:dyDescent="0.25">
      <c r="A168" s="32"/>
      <c r="B168" s="32"/>
      <c r="C168" s="32"/>
      <c r="D168" s="32"/>
      <c r="E168" s="33"/>
      <c r="F168" s="34" t="s">
        <v>74</v>
      </c>
      <c r="G168" s="35">
        <f>SUM(G159:G167)</f>
        <v>-10068.600000000008</v>
      </c>
    </row>
    <row r="170" spans="1:7" ht="15.75" x14ac:dyDescent="0.25">
      <c r="A170" s="51" t="s">
        <v>2</v>
      </c>
      <c r="B170" s="52"/>
      <c r="C170" s="53"/>
      <c r="D170" s="39"/>
      <c r="E170" s="33"/>
      <c r="F170" s="32"/>
      <c r="G170" s="32"/>
    </row>
    <row r="171" spans="1:7" ht="15.75" x14ac:dyDescent="0.25">
      <c r="A171" s="51" t="s">
        <v>6</v>
      </c>
      <c r="B171" s="54" t="s">
        <v>78</v>
      </c>
      <c r="C171" s="54" t="s">
        <v>75</v>
      </c>
      <c r="D171" s="54" t="s">
        <v>79</v>
      </c>
      <c r="E171" s="55" t="s">
        <v>9</v>
      </c>
      <c r="F171" s="51" t="s">
        <v>10</v>
      </c>
      <c r="G171" s="51" t="s">
        <v>12</v>
      </c>
    </row>
    <row r="172" spans="1:7" ht="15.75" x14ac:dyDescent="0.25">
      <c r="A172" s="27">
        <v>222</v>
      </c>
      <c r="B172" s="27">
        <v>2026</v>
      </c>
      <c r="C172" s="27" t="s">
        <v>122</v>
      </c>
      <c r="D172" s="56" t="s">
        <v>81</v>
      </c>
      <c r="E172" s="30">
        <v>5833840</v>
      </c>
      <c r="F172" s="30">
        <v>5772454</v>
      </c>
      <c r="G172" s="31">
        <f>F172-E172</f>
        <v>-61386</v>
      </c>
    </row>
    <row r="173" spans="1:7" ht="15.75" x14ac:dyDescent="0.25">
      <c r="A173" s="27">
        <v>222</v>
      </c>
      <c r="B173" s="27">
        <v>2026</v>
      </c>
      <c r="C173" s="27" t="s">
        <v>122</v>
      </c>
      <c r="D173" s="56" t="s">
        <v>82</v>
      </c>
      <c r="E173" s="30">
        <v>1605751</v>
      </c>
      <c r="F173" s="30">
        <v>1592751.36</v>
      </c>
      <c r="G173" s="31">
        <f t="shared" ref="G173:G187" si="17">F173-E173</f>
        <v>-12999.639999999898</v>
      </c>
    </row>
    <row r="174" spans="1:7" ht="15.75" x14ac:dyDescent="0.25">
      <c r="A174" s="27">
        <v>240</v>
      </c>
      <c r="B174" s="27">
        <v>2026</v>
      </c>
      <c r="C174" s="27" t="s">
        <v>106</v>
      </c>
      <c r="D174" s="56" t="s">
        <v>81</v>
      </c>
      <c r="E174" s="30">
        <v>8273398</v>
      </c>
      <c r="F174" s="30">
        <v>8325314.7999999998</v>
      </c>
      <c r="G174" s="31">
        <f t="shared" si="17"/>
        <v>51916.799999999814</v>
      </c>
    </row>
    <row r="175" spans="1:7" ht="15.75" x14ac:dyDescent="0.25">
      <c r="A175" s="27">
        <v>240</v>
      </c>
      <c r="B175" s="27">
        <v>2026</v>
      </c>
      <c r="C175" s="27" t="s">
        <v>106</v>
      </c>
      <c r="D175" s="56" t="s">
        <v>82</v>
      </c>
      <c r="E175" s="30">
        <v>2165599</v>
      </c>
      <c r="F175" s="30">
        <v>2177799.92</v>
      </c>
      <c r="G175" s="31">
        <f t="shared" si="17"/>
        <v>12200.919999999925</v>
      </c>
    </row>
    <row r="176" spans="1:7" ht="15.75" x14ac:dyDescent="0.25">
      <c r="A176" s="27">
        <v>222</v>
      </c>
      <c r="B176" s="27">
        <v>2027</v>
      </c>
      <c r="C176" s="27" t="s">
        <v>122</v>
      </c>
      <c r="D176" s="56" t="s">
        <v>81</v>
      </c>
      <c r="E176" s="30">
        <v>6025853</v>
      </c>
      <c r="F176" s="30">
        <v>5962055</v>
      </c>
      <c r="G176" s="31">
        <f t="shared" si="17"/>
        <v>-63798</v>
      </c>
    </row>
    <row r="177" spans="1:7" ht="15.75" x14ac:dyDescent="0.25">
      <c r="A177" s="27">
        <v>222</v>
      </c>
      <c r="B177" s="27">
        <v>2027</v>
      </c>
      <c r="C177" s="27" t="s">
        <v>122</v>
      </c>
      <c r="D177" s="56" t="s">
        <v>82</v>
      </c>
      <c r="E177" s="30">
        <v>1783638</v>
      </c>
      <c r="F177" s="30">
        <v>1770057.13</v>
      </c>
      <c r="G177" s="31">
        <f t="shared" si="17"/>
        <v>-13580.870000000112</v>
      </c>
    </row>
    <row r="178" spans="1:7" ht="15.75" x14ac:dyDescent="0.25">
      <c r="A178" s="27">
        <v>240</v>
      </c>
      <c r="B178" s="27">
        <v>2027</v>
      </c>
      <c r="C178" s="27" t="s">
        <v>106</v>
      </c>
      <c r="D178" s="56" t="s">
        <v>81</v>
      </c>
      <c r="E178" s="30">
        <v>8522475</v>
      </c>
      <c r="F178" s="30">
        <v>8576471.8000000007</v>
      </c>
      <c r="G178" s="31">
        <f t="shared" si="17"/>
        <v>53996.800000000745</v>
      </c>
    </row>
    <row r="179" spans="1:7" ht="15.75" x14ac:dyDescent="0.25">
      <c r="A179" s="27">
        <v>240</v>
      </c>
      <c r="B179" s="27">
        <v>2027</v>
      </c>
      <c r="C179" s="27" t="s">
        <v>106</v>
      </c>
      <c r="D179" s="56" t="s">
        <v>82</v>
      </c>
      <c r="E179" s="30">
        <v>2418921</v>
      </c>
      <c r="F179" s="30">
        <v>2431676.5299999998</v>
      </c>
      <c r="G179" s="31">
        <f t="shared" si="17"/>
        <v>12755.529999999795</v>
      </c>
    </row>
    <row r="180" spans="1:7" ht="15.75" x14ac:dyDescent="0.25">
      <c r="A180" s="27">
        <v>222</v>
      </c>
      <c r="B180" s="27">
        <v>2028</v>
      </c>
      <c r="C180" s="27" t="s">
        <v>122</v>
      </c>
      <c r="D180" s="56" t="s">
        <v>81</v>
      </c>
      <c r="E180" s="30">
        <v>6224752</v>
      </c>
      <c r="F180" s="30">
        <v>6158415.5999999996</v>
      </c>
      <c r="G180" s="31">
        <f t="shared" si="17"/>
        <v>-66336.400000000373</v>
      </c>
    </row>
    <row r="181" spans="1:7" ht="15.75" x14ac:dyDescent="0.25">
      <c r="A181" s="27">
        <v>222</v>
      </c>
      <c r="B181" s="27">
        <v>2028</v>
      </c>
      <c r="C181" s="27" t="s">
        <v>122</v>
      </c>
      <c r="D181" s="56" t="s">
        <v>82</v>
      </c>
      <c r="E181" s="30">
        <v>1855360</v>
      </c>
      <c r="F181" s="30">
        <v>1841170.25</v>
      </c>
      <c r="G181" s="31">
        <f t="shared" si="17"/>
        <v>-14189.75</v>
      </c>
    </row>
    <row r="182" spans="1:7" ht="15.75" x14ac:dyDescent="0.25">
      <c r="A182" s="27">
        <v>240</v>
      </c>
      <c r="B182" s="27">
        <v>2028</v>
      </c>
      <c r="C182" s="27" t="s">
        <v>106</v>
      </c>
      <c r="D182" s="56" t="s">
        <v>81</v>
      </c>
      <c r="E182" s="30">
        <v>8778987</v>
      </c>
      <c r="F182" s="30">
        <v>8835126.1999999993</v>
      </c>
      <c r="G182" s="31">
        <f t="shared" si="17"/>
        <v>56139.199999999255</v>
      </c>
    </row>
    <row r="183" spans="1:7" ht="15.75" x14ac:dyDescent="0.25">
      <c r="A183" s="27">
        <v>240</v>
      </c>
      <c r="B183" s="27">
        <v>2028</v>
      </c>
      <c r="C183" s="27" t="s">
        <v>106</v>
      </c>
      <c r="D183" s="56" t="s">
        <v>82</v>
      </c>
      <c r="E183" s="30">
        <v>2519329</v>
      </c>
      <c r="F183" s="30">
        <v>2532662.69</v>
      </c>
      <c r="G183" s="31">
        <f t="shared" si="17"/>
        <v>13333.689999999944</v>
      </c>
    </row>
    <row r="184" spans="1:7" ht="15.75" x14ac:dyDescent="0.25">
      <c r="A184" s="27">
        <v>222</v>
      </c>
      <c r="B184" s="27">
        <v>2029</v>
      </c>
      <c r="C184" s="27" t="s">
        <v>122</v>
      </c>
      <c r="D184" s="56" t="s">
        <v>81</v>
      </c>
      <c r="E184" s="30">
        <v>6396871</v>
      </c>
      <c r="F184" s="30">
        <v>6328558.5999999996</v>
      </c>
      <c r="G184" s="31">
        <f t="shared" si="17"/>
        <v>-68312.400000000373</v>
      </c>
    </row>
    <row r="185" spans="1:7" ht="15.75" x14ac:dyDescent="0.25">
      <c r="A185" s="27">
        <v>222</v>
      </c>
      <c r="B185" s="27">
        <v>2029</v>
      </c>
      <c r="C185" s="27" t="s">
        <v>122</v>
      </c>
      <c r="D185" s="56" t="s">
        <v>82</v>
      </c>
      <c r="E185" s="30">
        <v>1989872</v>
      </c>
      <c r="F185" s="30">
        <v>1975108.04</v>
      </c>
      <c r="G185" s="31">
        <f t="shared" si="17"/>
        <v>-14763.959999999963</v>
      </c>
    </row>
    <row r="186" spans="1:7" ht="15.75" x14ac:dyDescent="0.25">
      <c r="A186" s="27">
        <v>240</v>
      </c>
      <c r="B186" s="27">
        <v>2029</v>
      </c>
      <c r="C186" s="27" t="s">
        <v>106</v>
      </c>
      <c r="D186" s="56" t="s">
        <v>81</v>
      </c>
      <c r="E186" s="30">
        <v>9027678</v>
      </c>
      <c r="F186" s="30">
        <v>9085502</v>
      </c>
      <c r="G186" s="31">
        <f t="shared" si="17"/>
        <v>57824</v>
      </c>
    </row>
    <row r="187" spans="1:7" ht="15.75" x14ac:dyDescent="0.25">
      <c r="A187" s="27">
        <v>240</v>
      </c>
      <c r="B187" s="27">
        <v>2029</v>
      </c>
      <c r="C187" s="27" t="s">
        <v>106</v>
      </c>
      <c r="D187" s="56" t="s">
        <v>82</v>
      </c>
      <c r="E187" s="30">
        <v>2622756</v>
      </c>
      <c r="F187" s="30">
        <v>2636642.7200000002</v>
      </c>
      <c r="G187" s="31">
        <f t="shared" si="17"/>
        <v>13886.720000000205</v>
      </c>
    </row>
    <row r="188" spans="1:7" ht="15.75" x14ac:dyDescent="0.25">
      <c r="A188" s="32"/>
      <c r="B188" s="52"/>
      <c r="C188" s="32"/>
      <c r="D188" s="32"/>
      <c r="E188" s="39"/>
      <c r="F188" s="34" t="s">
        <v>83</v>
      </c>
      <c r="G188" s="57">
        <f>SUM(G172:G187)</f>
        <v>-43313.360000001034</v>
      </c>
    </row>
    <row r="190" spans="1:7" x14ac:dyDescent="0.25">
      <c r="A190" s="66" t="s">
        <v>139</v>
      </c>
      <c r="B190" s="67"/>
      <c r="C190" s="67"/>
      <c r="D190" s="67"/>
      <c r="E190" s="67"/>
      <c r="F190" s="67"/>
      <c r="G190" s="67"/>
    </row>
    <row r="191" spans="1:7" x14ac:dyDescent="0.25">
      <c r="A191" s="68" t="s">
        <v>2</v>
      </c>
      <c r="B191" s="68" t="s">
        <v>3</v>
      </c>
      <c r="C191" s="140" t="s">
        <v>66</v>
      </c>
      <c r="D191" s="69" t="s">
        <v>102</v>
      </c>
      <c r="E191" s="142">
        <v>2025</v>
      </c>
      <c r="F191" s="143"/>
      <c r="G191" s="144"/>
    </row>
    <row r="192" spans="1:7" x14ac:dyDescent="0.25">
      <c r="A192" s="70" t="s">
        <v>6</v>
      </c>
      <c r="B192" s="70" t="s">
        <v>7</v>
      </c>
      <c r="C192" s="141"/>
      <c r="D192" s="71" t="s">
        <v>131</v>
      </c>
      <c r="E192" s="72" t="s">
        <v>9</v>
      </c>
      <c r="F192" s="73" t="s">
        <v>10</v>
      </c>
      <c r="G192" s="73" t="s">
        <v>11</v>
      </c>
    </row>
    <row r="193" spans="1:7" ht="15.75" x14ac:dyDescent="0.25">
      <c r="A193" s="74">
        <v>141</v>
      </c>
      <c r="B193" s="74" t="s">
        <v>7</v>
      </c>
      <c r="C193" s="75">
        <v>51101</v>
      </c>
      <c r="D193" s="76" t="s">
        <v>90</v>
      </c>
      <c r="E193" s="77">
        <v>63455.39</v>
      </c>
      <c r="F193" s="77">
        <v>0</v>
      </c>
      <c r="G193" s="78">
        <f t="shared" ref="G193:G200" si="18">F193-E193</f>
        <v>-63455.39</v>
      </c>
    </row>
    <row r="194" spans="1:7" ht="15.75" x14ac:dyDescent="0.25">
      <c r="A194" s="74">
        <v>143</v>
      </c>
      <c r="B194" s="74" t="s">
        <v>7</v>
      </c>
      <c r="C194" s="75" t="s">
        <v>85</v>
      </c>
      <c r="D194" s="76" t="s">
        <v>86</v>
      </c>
      <c r="E194" s="77">
        <v>9030.84</v>
      </c>
      <c r="F194" s="77">
        <v>0</v>
      </c>
      <c r="G194" s="78">
        <f t="shared" si="18"/>
        <v>-9030.84</v>
      </c>
    </row>
    <row r="195" spans="1:7" ht="15.75" x14ac:dyDescent="0.25">
      <c r="A195" s="74">
        <v>143</v>
      </c>
      <c r="B195" s="74" t="s">
        <v>7</v>
      </c>
      <c r="C195" s="75" t="s">
        <v>87</v>
      </c>
      <c r="D195" s="76" t="s">
        <v>88</v>
      </c>
      <c r="E195" s="77">
        <v>1349.35</v>
      </c>
      <c r="F195" s="77">
        <v>0</v>
      </c>
      <c r="G195" s="78">
        <f t="shared" si="18"/>
        <v>-1349.35</v>
      </c>
    </row>
    <row r="196" spans="1:7" ht="15.75" x14ac:dyDescent="0.25">
      <c r="A196" s="74">
        <v>143</v>
      </c>
      <c r="B196" s="74" t="s">
        <v>7</v>
      </c>
      <c r="C196" s="75" t="s">
        <v>72</v>
      </c>
      <c r="D196" s="76" t="s">
        <v>89</v>
      </c>
      <c r="E196" s="77">
        <v>4854.33</v>
      </c>
      <c r="F196" s="77">
        <v>0</v>
      </c>
      <c r="G196" s="78">
        <f t="shared" si="18"/>
        <v>-4854.33</v>
      </c>
    </row>
    <row r="197" spans="1:7" ht="15.75" x14ac:dyDescent="0.25">
      <c r="A197" s="74">
        <v>66</v>
      </c>
      <c r="B197" s="74" t="s">
        <v>14</v>
      </c>
      <c r="C197" s="75">
        <v>51101</v>
      </c>
      <c r="D197" s="76" t="s">
        <v>123</v>
      </c>
      <c r="E197" s="77">
        <v>0</v>
      </c>
      <c r="F197" s="77">
        <v>57574.400000000001</v>
      </c>
      <c r="G197" s="78">
        <f t="shared" si="18"/>
        <v>57574.400000000001</v>
      </c>
    </row>
    <row r="198" spans="1:7" ht="15.75" x14ac:dyDescent="0.25">
      <c r="A198" s="74">
        <v>67</v>
      </c>
      <c r="B198" s="74" t="s">
        <v>14</v>
      </c>
      <c r="C198" s="75" t="s">
        <v>85</v>
      </c>
      <c r="D198" s="76" t="s">
        <v>86</v>
      </c>
      <c r="E198" s="77">
        <v>0</v>
      </c>
      <c r="F198" s="77">
        <v>9030.84</v>
      </c>
      <c r="G198" s="78">
        <f t="shared" si="18"/>
        <v>9030.84</v>
      </c>
    </row>
    <row r="199" spans="1:7" ht="15.75" x14ac:dyDescent="0.25">
      <c r="A199" s="74">
        <v>67</v>
      </c>
      <c r="B199" s="74" t="s">
        <v>14</v>
      </c>
      <c r="C199" s="75" t="s">
        <v>87</v>
      </c>
      <c r="D199" s="76" t="s">
        <v>88</v>
      </c>
      <c r="E199" s="77">
        <v>0</v>
      </c>
      <c r="F199" s="77">
        <f>20.73+115.92+89.13+398.99+478.31+24.36</f>
        <v>1127.4399999999998</v>
      </c>
      <c r="G199" s="78">
        <f t="shared" si="18"/>
        <v>1127.4399999999998</v>
      </c>
    </row>
    <row r="200" spans="1:7" ht="15.75" x14ac:dyDescent="0.25">
      <c r="A200" s="74">
        <v>67</v>
      </c>
      <c r="B200" s="74" t="s">
        <v>14</v>
      </c>
      <c r="C200" s="75" t="s">
        <v>72</v>
      </c>
      <c r="D200" s="76" t="s">
        <v>89</v>
      </c>
      <c r="E200" s="77">
        <v>0</v>
      </c>
      <c r="F200" s="77">
        <f>834.83+3569.61</f>
        <v>4404.4400000000005</v>
      </c>
      <c r="G200" s="78">
        <f t="shared" si="18"/>
        <v>4404.4400000000005</v>
      </c>
    </row>
    <row r="201" spans="1:7" ht="15.75" x14ac:dyDescent="0.25">
      <c r="A201" s="79"/>
      <c r="B201" s="79"/>
      <c r="C201" s="79"/>
      <c r="D201" s="79"/>
      <c r="E201" s="80"/>
      <c r="F201" s="81" t="s">
        <v>74</v>
      </c>
      <c r="G201" s="82">
        <f>SUM(G193:G200)</f>
        <v>-6552.7900000000009</v>
      </c>
    </row>
    <row r="202" spans="1:7" x14ac:dyDescent="0.25">
      <c r="A202" s="67"/>
      <c r="B202" s="67"/>
      <c r="C202" s="67"/>
      <c r="D202" s="67"/>
      <c r="E202" s="67"/>
      <c r="F202" s="67"/>
      <c r="G202" s="67"/>
    </row>
    <row r="203" spans="1:7" ht="15.75" x14ac:dyDescent="0.25">
      <c r="A203" s="90" t="s">
        <v>2</v>
      </c>
      <c r="B203" s="91"/>
      <c r="C203" s="92"/>
      <c r="D203" s="93"/>
      <c r="E203" s="80"/>
      <c r="F203" s="79"/>
      <c r="G203" s="79"/>
    </row>
    <row r="204" spans="1:7" ht="15.75" x14ac:dyDescent="0.25">
      <c r="A204" s="90" t="s">
        <v>6</v>
      </c>
      <c r="B204" s="94" t="s">
        <v>78</v>
      </c>
      <c r="C204" s="94" t="s">
        <v>75</v>
      </c>
      <c r="D204" s="94" t="s">
        <v>79</v>
      </c>
      <c r="E204" s="95" t="s">
        <v>9</v>
      </c>
      <c r="F204" s="90" t="s">
        <v>10</v>
      </c>
      <c r="G204" s="90" t="s">
        <v>12</v>
      </c>
    </row>
    <row r="205" spans="1:7" ht="15.75" x14ac:dyDescent="0.25">
      <c r="A205" s="74">
        <v>68</v>
      </c>
      <c r="B205" s="74">
        <v>2026</v>
      </c>
      <c r="C205" s="74" t="s">
        <v>124</v>
      </c>
      <c r="D205" s="96" t="s">
        <v>81</v>
      </c>
      <c r="E205" s="77">
        <v>1561766</v>
      </c>
      <c r="F205" s="77">
        <v>1619922.8</v>
      </c>
      <c r="G205" s="78">
        <f>F205-E205</f>
        <v>58156.800000000047</v>
      </c>
    </row>
    <row r="206" spans="1:7" ht="15.75" x14ac:dyDescent="0.25">
      <c r="A206" s="74">
        <v>68</v>
      </c>
      <c r="B206" s="74">
        <v>2026</v>
      </c>
      <c r="C206" s="74" t="s">
        <v>124</v>
      </c>
      <c r="D206" s="96" t="s">
        <v>82</v>
      </c>
      <c r="E206" s="77">
        <v>431528</v>
      </c>
      <c r="F206" s="77">
        <v>446596.8</v>
      </c>
      <c r="G206" s="78">
        <f t="shared" ref="G206:G220" si="19">F206-E206</f>
        <v>15068.799999999988</v>
      </c>
    </row>
    <row r="207" spans="1:7" ht="15.75" x14ac:dyDescent="0.25">
      <c r="A207" s="74">
        <v>144</v>
      </c>
      <c r="B207" s="98">
        <v>2026</v>
      </c>
      <c r="C207" s="98" t="s">
        <v>102</v>
      </c>
      <c r="D207" s="99" t="s">
        <v>81</v>
      </c>
      <c r="E207" s="77">
        <v>4099335</v>
      </c>
      <c r="F207" s="77">
        <v>4035229.4</v>
      </c>
      <c r="G207" s="78">
        <f t="shared" si="19"/>
        <v>-64105.600000000093</v>
      </c>
    </row>
    <row r="208" spans="1:7" ht="15.75" x14ac:dyDescent="0.25">
      <c r="A208" s="74">
        <v>144</v>
      </c>
      <c r="B208" s="98">
        <v>2026</v>
      </c>
      <c r="C208" s="98" t="s">
        <v>102</v>
      </c>
      <c r="D208" s="99" t="s">
        <v>82</v>
      </c>
      <c r="E208" s="77">
        <v>1015870</v>
      </c>
      <c r="F208" s="77">
        <v>1000121.81</v>
      </c>
      <c r="G208" s="78">
        <f t="shared" si="19"/>
        <v>-15748.189999999944</v>
      </c>
    </row>
    <row r="209" spans="1:7" ht="15.75" x14ac:dyDescent="0.25">
      <c r="A209" s="74">
        <v>68</v>
      </c>
      <c r="B209" s="74">
        <v>2027</v>
      </c>
      <c r="C209" s="74" t="s">
        <v>124</v>
      </c>
      <c r="D209" s="96" t="s">
        <v>81</v>
      </c>
      <c r="E209" s="77">
        <v>1607776</v>
      </c>
      <c r="F209" s="77">
        <v>1667680</v>
      </c>
      <c r="G209" s="78">
        <f t="shared" si="19"/>
        <v>59904</v>
      </c>
    </row>
    <row r="210" spans="1:7" ht="15.75" x14ac:dyDescent="0.25">
      <c r="A210" s="74">
        <v>68</v>
      </c>
      <c r="B210" s="74">
        <v>2027</v>
      </c>
      <c r="C210" s="74" t="s">
        <v>124</v>
      </c>
      <c r="D210" s="96" t="s">
        <v>82</v>
      </c>
      <c r="E210" s="77">
        <v>474144</v>
      </c>
      <c r="F210" s="77">
        <v>489850.53</v>
      </c>
      <c r="G210" s="78">
        <f t="shared" si="19"/>
        <v>15706.530000000028</v>
      </c>
    </row>
    <row r="211" spans="1:7" ht="15.75" x14ac:dyDescent="0.25">
      <c r="A211" s="74">
        <v>144</v>
      </c>
      <c r="B211" s="74">
        <v>2027</v>
      </c>
      <c r="C211" s="98" t="s">
        <v>102</v>
      </c>
      <c r="D211" s="99" t="s">
        <v>81</v>
      </c>
      <c r="E211" s="77">
        <v>4220115</v>
      </c>
      <c r="F211" s="77">
        <v>4154102.25</v>
      </c>
      <c r="G211" s="78">
        <f t="shared" si="19"/>
        <v>-66012.75</v>
      </c>
    </row>
    <row r="212" spans="1:7" ht="15.75" x14ac:dyDescent="0.25">
      <c r="A212" s="74">
        <v>144</v>
      </c>
      <c r="B212" s="74">
        <v>2027</v>
      </c>
      <c r="C212" s="98" t="s">
        <v>102</v>
      </c>
      <c r="D212" s="99" t="s">
        <v>82</v>
      </c>
      <c r="E212" s="77">
        <v>1124688</v>
      </c>
      <c r="F212" s="77">
        <v>1108283.45</v>
      </c>
      <c r="G212" s="78">
        <f t="shared" si="19"/>
        <v>-16404.550000000047</v>
      </c>
    </row>
    <row r="213" spans="1:7" ht="15.75" x14ac:dyDescent="0.25">
      <c r="A213" s="74">
        <v>68</v>
      </c>
      <c r="B213" s="74">
        <v>2028</v>
      </c>
      <c r="C213" s="74" t="s">
        <v>124</v>
      </c>
      <c r="D213" s="96" t="s">
        <v>81</v>
      </c>
      <c r="E213" s="77">
        <v>1655096</v>
      </c>
      <c r="F213" s="77">
        <v>1716788.8</v>
      </c>
      <c r="G213" s="78">
        <f t="shared" si="19"/>
        <v>61692.800000000047</v>
      </c>
    </row>
    <row r="214" spans="1:7" ht="15.75" x14ac:dyDescent="0.25">
      <c r="A214" s="74">
        <v>68</v>
      </c>
      <c r="B214" s="74">
        <v>2028</v>
      </c>
      <c r="C214" s="74" t="s">
        <v>124</v>
      </c>
      <c r="D214" s="96" t="s">
        <v>82</v>
      </c>
      <c r="E214" s="77">
        <v>492411</v>
      </c>
      <c r="F214" s="77">
        <v>508782.65</v>
      </c>
      <c r="G214" s="78">
        <f t="shared" si="19"/>
        <v>16371.650000000023</v>
      </c>
    </row>
    <row r="215" spans="1:7" ht="15.75" x14ac:dyDescent="0.25">
      <c r="A215" s="74">
        <v>144</v>
      </c>
      <c r="B215" s="74">
        <v>2028</v>
      </c>
      <c r="C215" s="98" t="s">
        <v>102</v>
      </c>
      <c r="D215" s="99" t="s">
        <v>81</v>
      </c>
      <c r="E215" s="77">
        <v>4344804</v>
      </c>
      <c r="F215" s="77">
        <v>4276810.88</v>
      </c>
      <c r="G215" s="78">
        <f t="shared" si="19"/>
        <v>-67993.120000000112</v>
      </c>
    </row>
    <row r="216" spans="1:7" ht="15.75" x14ac:dyDescent="0.25">
      <c r="A216" s="74">
        <v>144</v>
      </c>
      <c r="B216" s="74">
        <v>2028</v>
      </c>
      <c r="C216" s="98" t="s">
        <v>102</v>
      </c>
      <c r="D216" s="99" t="s">
        <v>82</v>
      </c>
      <c r="E216" s="77">
        <v>1169489</v>
      </c>
      <c r="F216" s="77">
        <v>1152397.6299999999</v>
      </c>
      <c r="G216" s="78">
        <f t="shared" si="19"/>
        <v>-17091.370000000112</v>
      </c>
    </row>
    <row r="217" spans="1:7" ht="15.75" x14ac:dyDescent="0.25">
      <c r="A217" s="74">
        <v>68</v>
      </c>
      <c r="B217" s="74">
        <v>2029</v>
      </c>
      <c r="C217" s="74" t="s">
        <v>124</v>
      </c>
      <c r="D217" s="96" t="s">
        <v>81</v>
      </c>
      <c r="E217" s="77">
        <v>1703872</v>
      </c>
      <c r="F217" s="77">
        <v>1767416</v>
      </c>
      <c r="G217" s="78">
        <f t="shared" si="19"/>
        <v>63544</v>
      </c>
    </row>
    <row r="218" spans="1:7" ht="15.75" x14ac:dyDescent="0.25">
      <c r="A218" s="74">
        <v>68</v>
      </c>
      <c r="B218" s="74">
        <v>2029</v>
      </c>
      <c r="C218" s="74" t="s">
        <v>124</v>
      </c>
      <c r="D218" s="96" t="s">
        <v>82</v>
      </c>
      <c r="E218" s="77">
        <v>510736</v>
      </c>
      <c r="F218" s="77">
        <v>527803.89</v>
      </c>
      <c r="G218" s="78">
        <f t="shared" si="19"/>
        <v>17067.890000000014</v>
      </c>
    </row>
    <row r="219" spans="1:7" ht="15.75" x14ac:dyDescent="0.25">
      <c r="A219" s="74">
        <v>144</v>
      </c>
      <c r="B219" s="74">
        <v>2029</v>
      </c>
      <c r="C219" s="98" t="s">
        <v>102</v>
      </c>
      <c r="D219" s="99" t="s">
        <v>81</v>
      </c>
      <c r="E219" s="77">
        <v>4471393</v>
      </c>
      <c r="F219" s="77">
        <v>4401359.4000000004</v>
      </c>
      <c r="G219" s="78">
        <f t="shared" si="19"/>
        <v>-70033.599999999627</v>
      </c>
    </row>
    <row r="220" spans="1:7" ht="15.75" x14ac:dyDescent="0.25">
      <c r="A220" s="74">
        <v>144</v>
      </c>
      <c r="B220" s="74">
        <v>2029</v>
      </c>
      <c r="C220" s="98" t="s">
        <v>102</v>
      </c>
      <c r="D220" s="99" t="s">
        <v>82</v>
      </c>
      <c r="E220" s="77">
        <v>1216093</v>
      </c>
      <c r="F220" s="77">
        <v>1198283.76</v>
      </c>
      <c r="G220" s="78">
        <f t="shared" si="19"/>
        <v>-17809.239999999991</v>
      </c>
    </row>
    <row r="221" spans="1:7" ht="15.75" x14ac:dyDescent="0.25">
      <c r="A221" s="79"/>
      <c r="B221" s="91"/>
      <c r="C221" s="79"/>
      <c r="D221" s="79"/>
      <c r="E221" s="93"/>
      <c r="F221" s="81" t="s">
        <v>83</v>
      </c>
      <c r="G221" s="97">
        <f>SUM(G205:G220)</f>
        <v>-27685.949999999779</v>
      </c>
    </row>
    <row r="223" spans="1:7" x14ac:dyDescent="0.25">
      <c r="A223" s="100" t="s">
        <v>149</v>
      </c>
      <c r="B223" s="100"/>
      <c r="C223" s="100"/>
      <c r="D223" s="100"/>
      <c r="E223" s="100"/>
      <c r="F223" s="100"/>
      <c r="G223" s="100"/>
    </row>
    <row r="224" spans="1:7" x14ac:dyDescent="0.25">
      <c r="A224" s="101" t="s">
        <v>2</v>
      </c>
      <c r="B224" s="101" t="s">
        <v>3</v>
      </c>
      <c r="C224" s="133" t="s">
        <v>66</v>
      </c>
      <c r="D224" s="102" t="s">
        <v>75</v>
      </c>
      <c r="E224" s="135">
        <v>2025</v>
      </c>
      <c r="F224" s="135"/>
      <c r="G224" s="136"/>
    </row>
    <row r="225" spans="1:7" x14ac:dyDescent="0.25">
      <c r="A225" s="103" t="s">
        <v>6</v>
      </c>
      <c r="B225" s="103" t="s">
        <v>7</v>
      </c>
      <c r="C225" s="134"/>
      <c r="D225" s="104" t="s">
        <v>144</v>
      </c>
      <c r="E225" s="105" t="s">
        <v>9</v>
      </c>
      <c r="F225" s="106" t="s">
        <v>10</v>
      </c>
      <c r="G225" s="106" t="s">
        <v>11</v>
      </c>
    </row>
    <row r="226" spans="1:7" x14ac:dyDescent="0.25">
      <c r="A226" s="107">
        <v>141</v>
      </c>
      <c r="B226" s="107" t="s">
        <v>7</v>
      </c>
      <c r="C226" s="108">
        <v>51101</v>
      </c>
      <c r="D226" s="109" t="s">
        <v>145</v>
      </c>
      <c r="E226" s="110">
        <v>74068</v>
      </c>
      <c r="F226" s="110">
        <v>0</v>
      </c>
      <c r="G226" s="111">
        <f t="shared" ref="G226:G229" si="20">F226-E226</f>
        <v>-74068</v>
      </c>
    </row>
    <row r="227" spans="1:7" x14ac:dyDescent="0.25">
      <c r="A227" s="107">
        <v>143</v>
      </c>
      <c r="B227" s="107" t="s">
        <v>7</v>
      </c>
      <c r="C227" s="108" t="s">
        <v>85</v>
      </c>
      <c r="D227" s="109" t="s">
        <v>86</v>
      </c>
      <c r="E227" s="110">
        <v>9030.84</v>
      </c>
      <c r="F227" s="110">
        <v>0</v>
      </c>
      <c r="G227" s="111">
        <f t="shared" si="20"/>
        <v>-9030.84</v>
      </c>
    </row>
    <row r="228" spans="1:7" x14ac:dyDescent="0.25">
      <c r="A228" s="107">
        <v>143</v>
      </c>
      <c r="B228" s="107" t="s">
        <v>7</v>
      </c>
      <c r="C228" s="108" t="s">
        <v>87</v>
      </c>
      <c r="D228" s="109" t="s">
        <v>88</v>
      </c>
      <c r="E228" s="110">
        <f>26.66+115.92+114.66+513.3+615.34+24.36</f>
        <v>1410.24</v>
      </c>
      <c r="F228" s="110">
        <v>0</v>
      </c>
      <c r="G228" s="111">
        <f t="shared" si="20"/>
        <v>-1410.24</v>
      </c>
    </row>
    <row r="229" spans="1:7" x14ac:dyDescent="0.25">
      <c r="A229" s="107">
        <v>143</v>
      </c>
      <c r="B229" s="107" t="s">
        <v>7</v>
      </c>
      <c r="C229" s="108" t="s">
        <v>72</v>
      </c>
      <c r="D229" s="109" t="s">
        <v>89</v>
      </c>
      <c r="E229" s="110">
        <f>1074+4592.27</f>
        <v>5666.27</v>
      </c>
      <c r="F229" s="110">
        <v>0</v>
      </c>
      <c r="G229" s="111">
        <f t="shared" si="20"/>
        <v>-5666.27</v>
      </c>
    </row>
    <row r="230" spans="1:7" x14ac:dyDescent="0.25">
      <c r="A230" s="112"/>
      <c r="B230" s="112"/>
      <c r="C230" s="112"/>
      <c r="D230" s="112"/>
      <c r="E230" s="113"/>
      <c r="F230" s="114" t="s">
        <v>74</v>
      </c>
      <c r="G230" s="115">
        <f>SUM(G226:G229)</f>
        <v>-90175.35</v>
      </c>
    </row>
    <row r="231" spans="1:7" x14ac:dyDescent="0.25">
      <c r="A231" s="112"/>
      <c r="B231" s="112"/>
      <c r="C231" s="112"/>
      <c r="D231" s="112"/>
      <c r="E231" s="113"/>
      <c r="F231" s="114"/>
      <c r="G231" s="115"/>
    </row>
    <row r="232" spans="1:7" x14ac:dyDescent="0.25">
      <c r="A232" s="101" t="s">
        <v>2</v>
      </c>
      <c r="B232" s="101" t="s">
        <v>3</v>
      </c>
      <c r="C232" s="133" t="s">
        <v>66</v>
      </c>
      <c r="D232" s="102"/>
      <c r="E232" s="135">
        <v>2025</v>
      </c>
      <c r="F232" s="135"/>
      <c r="G232" s="136"/>
    </row>
    <row r="233" spans="1:7" x14ac:dyDescent="0.25">
      <c r="A233" s="103" t="s">
        <v>6</v>
      </c>
      <c r="B233" s="103" t="s">
        <v>7</v>
      </c>
      <c r="C233" s="134"/>
      <c r="D233" s="116" t="s">
        <v>108</v>
      </c>
      <c r="E233" s="105" t="s">
        <v>9</v>
      </c>
      <c r="F233" s="106" t="s">
        <v>10</v>
      </c>
      <c r="G233" s="106" t="s">
        <v>11</v>
      </c>
    </row>
    <row r="234" spans="1:7" x14ac:dyDescent="0.25">
      <c r="A234" s="107">
        <v>31</v>
      </c>
      <c r="B234" s="107" t="s">
        <v>14</v>
      </c>
      <c r="C234" s="107" t="s">
        <v>109</v>
      </c>
      <c r="D234" s="109" t="s">
        <v>110</v>
      </c>
      <c r="E234" s="110">
        <v>-12000000</v>
      </c>
      <c r="F234" s="117">
        <v>-12090175.35</v>
      </c>
      <c r="G234" s="117">
        <f>F234-E234</f>
        <v>-90175.349999999627</v>
      </c>
    </row>
    <row r="235" spans="1:7" x14ac:dyDescent="0.25">
      <c r="A235" s="107">
        <v>31</v>
      </c>
      <c r="B235" s="107" t="s">
        <v>14</v>
      </c>
      <c r="C235" s="118" t="s">
        <v>109</v>
      </c>
      <c r="D235" s="109" t="s">
        <v>111</v>
      </c>
      <c r="E235" s="119">
        <v>-5000000</v>
      </c>
      <c r="F235" s="110">
        <v>-5091446.6100000003</v>
      </c>
      <c r="G235" s="117">
        <f t="shared" ref="G235:G238" si="21">F235-E235</f>
        <v>-91446.610000000335</v>
      </c>
    </row>
    <row r="236" spans="1:7" x14ac:dyDescent="0.25">
      <c r="A236" s="107">
        <v>31</v>
      </c>
      <c r="B236" s="107" t="s">
        <v>14</v>
      </c>
      <c r="C236" s="118" t="s">
        <v>109</v>
      </c>
      <c r="D236" s="109" t="s">
        <v>112</v>
      </c>
      <c r="E236" s="119">
        <v>-5000000</v>
      </c>
      <c r="F236" s="110">
        <v>-5094377.49</v>
      </c>
      <c r="G236" s="117">
        <f t="shared" si="21"/>
        <v>-94377.490000000224</v>
      </c>
    </row>
    <row r="237" spans="1:7" x14ac:dyDescent="0.25">
      <c r="A237" s="107">
        <v>31</v>
      </c>
      <c r="B237" s="107" t="s">
        <v>14</v>
      </c>
      <c r="C237" s="118" t="s">
        <v>109</v>
      </c>
      <c r="D237" s="109" t="s">
        <v>113</v>
      </c>
      <c r="E237" s="119">
        <v>-5000000</v>
      </c>
      <c r="F237" s="110">
        <v>-5097400.0999999996</v>
      </c>
      <c r="G237" s="117">
        <f t="shared" si="21"/>
        <v>-97400.099999999627</v>
      </c>
    </row>
    <row r="238" spans="1:7" x14ac:dyDescent="0.25">
      <c r="A238" s="107">
        <v>31</v>
      </c>
      <c r="B238" s="107" t="s">
        <v>14</v>
      </c>
      <c r="C238" s="118" t="s">
        <v>109</v>
      </c>
      <c r="D238" s="109" t="s">
        <v>114</v>
      </c>
      <c r="E238" s="119">
        <v>-5000000</v>
      </c>
      <c r="F238" s="110">
        <v>-5100516.24</v>
      </c>
      <c r="G238" s="117">
        <f t="shared" si="21"/>
        <v>-100516.24000000022</v>
      </c>
    </row>
    <row r="239" spans="1:7" x14ac:dyDescent="0.25">
      <c r="A239" s="112"/>
      <c r="B239" s="112"/>
      <c r="C239" s="112"/>
      <c r="D239" s="112"/>
      <c r="E239" s="113"/>
      <c r="F239" s="114" t="s">
        <v>74</v>
      </c>
      <c r="G239" s="115">
        <f>SUM(G234:G238)</f>
        <v>-473915.79000000004</v>
      </c>
    </row>
    <row r="240" spans="1:7" x14ac:dyDescent="0.25">
      <c r="A240" s="100"/>
      <c r="B240" s="100"/>
      <c r="C240" s="100"/>
      <c r="D240" s="100"/>
      <c r="E240" s="100"/>
      <c r="F240" s="100"/>
      <c r="G240" s="100"/>
    </row>
    <row r="241" spans="1:7" x14ac:dyDescent="0.25">
      <c r="A241" s="120" t="s">
        <v>2</v>
      </c>
      <c r="B241" s="121"/>
      <c r="C241" s="100"/>
      <c r="D241" s="112"/>
      <c r="E241" s="113"/>
      <c r="F241" s="112"/>
      <c r="G241" s="112"/>
    </row>
    <row r="242" spans="1:7" x14ac:dyDescent="0.25">
      <c r="A242" s="120" t="s">
        <v>6</v>
      </c>
      <c r="B242" s="122" t="s">
        <v>78</v>
      </c>
      <c r="C242" s="122" t="s">
        <v>75</v>
      </c>
      <c r="D242" s="122" t="s">
        <v>79</v>
      </c>
      <c r="E242" s="123" t="s">
        <v>9</v>
      </c>
      <c r="F242" s="120" t="s">
        <v>10</v>
      </c>
      <c r="G242" s="120" t="s">
        <v>12</v>
      </c>
    </row>
    <row r="243" spans="1:7" x14ac:dyDescent="0.25">
      <c r="A243" s="107">
        <v>144</v>
      </c>
      <c r="B243" s="107">
        <v>2026</v>
      </c>
      <c r="C243" s="107" t="s">
        <v>102</v>
      </c>
      <c r="D243" s="124" t="s">
        <v>81</v>
      </c>
      <c r="E243" s="110">
        <v>4099335</v>
      </c>
      <c r="F243" s="110">
        <v>4024517.4</v>
      </c>
      <c r="G243" s="111">
        <f>F243-E243</f>
        <v>-74817.600000000093</v>
      </c>
    </row>
    <row r="244" spans="1:7" x14ac:dyDescent="0.25">
      <c r="A244" s="107">
        <v>144</v>
      </c>
      <c r="B244" s="107">
        <v>2026</v>
      </c>
      <c r="C244" s="107" t="s">
        <v>102</v>
      </c>
      <c r="D244" s="124" t="s">
        <v>82</v>
      </c>
      <c r="E244" s="110">
        <v>1015870</v>
      </c>
      <c r="F244" s="110">
        <v>999240.99</v>
      </c>
      <c r="G244" s="111">
        <f t="shared" ref="G244:G250" si="22">F244-E244</f>
        <v>-16629.010000000009</v>
      </c>
    </row>
    <row r="245" spans="1:7" x14ac:dyDescent="0.25">
      <c r="A245" s="107">
        <v>144</v>
      </c>
      <c r="B245" s="107">
        <v>2027</v>
      </c>
      <c r="C245" s="107" t="s">
        <v>102</v>
      </c>
      <c r="D245" s="124" t="s">
        <v>81</v>
      </c>
      <c r="E245" s="110">
        <v>4220115</v>
      </c>
      <c r="F245" s="110">
        <v>4143051</v>
      </c>
      <c r="G245" s="111">
        <f t="shared" si="22"/>
        <v>-77064</v>
      </c>
    </row>
    <row r="246" spans="1:7" x14ac:dyDescent="0.25">
      <c r="A246" s="107">
        <v>144</v>
      </c>
      <c r="B246" s="107">
        <v>2027</v>
      </c>
      <c r="C246" s="107" t="s">
        <v>102</v>
      </c>
      <c r="D246" s="124" t="s">
        <v>82</v>
      </c>
      <c r="E246" s="110">
        <v>1124688</v>
      </c>
      <c r="F246" s="110">
        <v>1107374.51</v>
      </c>
      <c r="G246" s="111">
        <f t="shared" si="22"/>
        <v>-17313.489999999991</v>
      </c>
    </row>
    <row r="247" spans="1:7" x14ac:dyDescent="0.25">
      <c r="A247" s="107">
        <v>144</v>
      </c>
      <c r="B247" s="107">
        <v>2028</v>
      </c>
      <c r="C247" s="107" t="s">
        <v>102</v>
      </c>
      <c r="D247" s="124" t="s">
        <v>81</v>
      </c>
      <c r="E247" s="110">
        <v>4344804</v>
      </c>
      <c r="F247" s="110">
        <v>4265431.2</v>
      </c>
      <c r="G247" s="111">
        <f t="shared" si="22"/>
        <v>-79372.799999999814</v>
      </c>
    </row>
    <row r="248" spans="1:7" x14ac:dyDescent="0.25">
      <c r="A248" s="107">
        <v>144</v>
      </c>
      <c r="B248" s="107">
        <v>2028</v>
      </c>
      <c r="C248" s="107" t="s">
        <v>102</v>
      </c>
      <c r="D248" s="124" t="s">
        <v>82</v>
      </c>
      <c r="E248" s="110">
        <v>1169489</v>
      </c>
      <c r="F248" s="110">
        <v>1151461.7</v>
      </c>
      <c r="G248" s="111">
        <f t="shared" si="22"/>
        <v>-18027.300000000047</v>
      </c>
    </row>
    <row r="249" spans="1:7" x14ac:dyDescent="0.25">
      <c r="A249" s="107">
        <v>144</v>
      </c>
      <c r="B249" s="107">
        <v>2029</v>
      </c>
      <c r="C249" s="107" t="s">
        <v>102</v>
      </c>
      <c r="D249" s="124" t="s">
        <v>81</v>
      </c>
      <c r="E249" s="110">
        <v>4471393</v>
      </c>
      <c r="F249" s="110">
        <v>4389649</v>
      </c>
      <c r="G249" s="111">
        <f t="shared" si="22"/>
        <v>-81744</v>
      </c>
    </row>
    <row r="250" spans="1:7" x14ac:dyDescent="0.25">
      <c r="A250" s="107">
        <v>144</v>
      </c>
      <c r="B250" s="107">
        <v>2029</v>
      </c>
      <c r="C250" s="107" t="s">
        <v>102</v>
      </c>
      <c r="D250" s="124" t="s">
        <v>82</v>
      </c>
      <c r="E250" s="110">
        <v>1216093</v>
      </c>
      <c r="F250" s="110">
        <v>1197320.76</v>
      </c>
      <c r="G250" s="111">
        <f t="shared" si="22"/>
        <v>-18772.239999999991</v>
      </c>
    </row>
    <row r="251" spans="1:7" x14ac:dyDescent="0.25">
      <c r="A251" s="112"/>
      <c r="B251" s="121"/>
      <c r="C251" s="112"/>
      <c r="D251" s="112"/>
      <c r="E251" s="112"/>
      <c r="F251" s="114" t="s">
        <v>83</v>
      </c>
      <c r="G251" s="125">
        <f>SUM(G243:G250)</f>
        <v>-383740.43999999994</v>
      </c>
    </row>
    <row r="252" spans="1:7" x14ac:dyDescent="0.25">
      <c r="A252" s="112"/>
      <c r="B252" s="121"/>
      <c r="C252" s="112"/>
      <c r="D252" s="112"/>
      <c r="E252" s="112"/>
      <c r="F252" s="114"/>
      <c r="G252" s="125"/>
    </row>
    <row r="253" spans="1:7" x14ac:dyDescent="0.25">
      <c r="A253" s="100"/>
      <c r="B253" s="100"/>
      <c r="C253" s="100"/>
      <c r="D253" s="100"/>
      <c r="E253" s="100"/>
      <c r="F253" s="100"/>
      <c r="G253" s="100"/>
    </row>
    <row r="254" spans="1:7" x14ac:dyDescent="0.25">
      <c r="A254" s="100" t="s">
        <v>150</v>
      </c>
      <c r="B254" s="100"/>
      <c r="C254" s="100"/>
      <c r="D254" s="100"/>
      <c r="E254" s="100"/>
      <c r="F254" s="100"/>
      <c r="G254" s="100"/>
    </row>
    <row r="255" spans="1:7" x14ac:dyDescent="0.25">
      <c r="A255" s="101" t="s">
        <v>2</v>
      </c>
      <c r="B255" s="101" t="s">
        <v>3</v>
      </c>
      <c r="C255" s="133" t="s">
        <v>66</v>
      </c>
      <c r="D255" s="102" t="s">
        <v>75</v>
      </c>
      <c r="E255" s="135">
        <v>2025</v>
      </c>
      <c r="F255" s="135"/>
      <c r="G255" s="136"/>
    </row>
    <row r="256" spans="1:7" x14ac:dyDescent="0.25">
      <c r="A256" s="103" t="s">
        <v>6</v>
      </c>
      <c r="B256" s="103" t="s">
        <v>7</v>
      </c>
      <c r="C256" s="134"/>
      <c r="D256" s="104" t="s">
        <v>144</v>
      </c>
      <c r="E256" s="105" t="s">
        <v>9</v>
      </c>
      <c r="F256" s="106" t="s">
        <v>10</v>
      </c>
      <c r="G256" s="106" t="s">
        <v>11</v>
      </c>
    </row>
    <row r="257" spans="1:7" x14ac:dyDescent="0.25">
      <c r="A257" s="107">
        <v>71</v>
      </c>
      <c r="B257" s="107" t="s">
        <v>7</v>
      </c>
      <c r="C257" s="108">
        <v>51101</v>
      </c>
      <c r="D257" s="109" t="s">
        <v>146</v>
      </c>
      <c r="E257" s="110">
        <v>60112</v>
      </c>
      <c r="F257" s="110">
        <v>0</v>
      </c>
      <c r="G257" s="111">
        <f t="shared" ref="G257:G264" si="23">F257-E257</f>
        <v>-60112</v>
      </c>
    </row>
    <row r="258" spans="1:7" x14ac:dyDescent="0.25">
      <c r="A258" s="107">
        <v>73</v>
      </c>
      <c r="B258" s="107" t="s">
        <v>7</v>
      </c>
      <c r="C258" s="108" t="s">
        <v>85</v>
      </c>
      <c r="D258" s="109" t="s">
        <v>86</v>
      </c>
      <c r="E258" s="110">
        <v>9030.84</v>
      </c>
      <c r="F258" s="110">
        <v>0</v>
      </c>
      <c r="G258" s="111">
        <f t="shared" si="23"/>
        <v>-9030.84</v>
      </c>
    </row>
    <row r="259" spans="1:7" x14ac:dyDescent="0.25">
      <c r="A259" s="107">
        <v>73</v>
      </c>
      <c r="B259" s="107" t="s">
        <v>7</v>
      </c>
      <c r="C259" s="108" t="s">
        <v>87</v>
      </c>
      <c r="D259" s="109" t="s">
        <v>88</v>
      </c>
      <c r="E259" s="110">
        <v>1170.9399999999998</v>
      </c>
      <c r="F259" s="110">
        <v>0</v>
      </c>
      <c r="G259" s="111">
        <f t="shared" si="23"/>
        <v>-1170.9399999999998</v>
      </c>
    </row>
    <row r="260" spans="1:7" x14ac:dyDescent="0.25">
      <c r="A260" s="107">
        <v>73</v>
      </c>
      <c r="B260" s="107" t="s">
        <v>7</v>
      </c>
      <c r="C260" s="108" t="s">
        <v>72</v>
      </c>
      <c r="D260" s="109" t="s">
        <v>89</v>
      </c>
      <c r="E260" s="110">
        <v>4598.5600000000004</v>
      </c>
      <c r="F260" s="110">
        <v>0</v>
      </c>
      <c r="G260" s="111">
        <f t="shared" si="23"/>
        <v>-4598.5600000000004</v>
      </c>
    </row>
    <row r="261" spans="1:7" x14ac:dyDescent="0.25">
      <c r="A261" s="107">
        <v>66</v>
      </c>
      <c r="B261" s="107" t="s">
        <v>14</v>
      </c>
      <c r="C261" s="108">
        <v>51101</v>
      </c>
      <c r="D261" s="109" t="s">
        <v>147</v>
      </c>
      <c r="E261" s="110">
        <v>0</v>
      </c>
      <c r="F261" s="110">
        <v>57574.400000000001</v>
      </c>
      <c r="G261" s="111">
        <f t="shared" si="23"/>
        <v>57574.400000000001</v>
      </c>
    </row>
    <row r="262" spans="1:7" x14ac:dyDescent="0.25">
      <c r="A262" s="107">
        <v>67</v>
      </c>
      <c r="B262" s="107" t="s">
        <v>14</v>
      </c>
      <c r="C262" s="108" t="s">
        <v>85</v>
      </c>
      <c r="D262" s="109" t="s">
        <v>86</v>
      </c>
      <c r="E262" s="110">
        <v>0</v>
      </c>
      <c r="F262" s="110">
        <v>9030.84</v>
      </c>
      <c r="G262" s="111">
        <f t="shared" si="23"/>
        <v>9030.84</v>
      </c>
    </row>
    <row r="263" spans="1:7" x14ac:dyDescent="0.25">
      <c r="A263" s="107">
        <v>67</v>
      </c>
      <c r="B263" s="107" t="s">
        <v>14</v>
      </c>
      <c r="C263" s="108" t="s">
        <v>87</v>
      </c>
      <c r="D263" s="109" t="s">
        <v>88</v>
      </c>
      <c r="E263" s="110">
        <v>0</v>
      </c>
      <c r="F263" s="110">
        <f>20.73+115.92+89.13+398.99+478.31+24.36</f>
        <v>1127.4399999999998</v>
      </c>
      <c r="G263" s="111">
        <f t="shared" si="23"/>
        <v>1127.4399999999998</v>
      </c>
    </row>
    <row r="264" spans="1:7" x14ac:dyDescent="0.25">
      <c r="A264" s="107">
        <v>67</v>
      </c>
      <c r="B264" s="107" t="s">
        <v>14</v>
      </c>
      <c r="C264" s="108" t="s">
        <v>72</v>
      </c>
      <c r="D264" s="109" t="s">
        <v>89</v>
      </c>
      <c r="E264" s="110">
        <v>0</v>
      </c>
      <c r="F264" s="110">
        <f>834.83+3569.61</f>
        <v>4404.4400000000005</v>
      </c>
      <c r="G264" s="111">
        <f t="shared" si="23"/>
        <v>4404.4400000000005</v>
      </c>
    </row>
    <row r="265" spans="1:7" x14ac:dyDescent="0.25">
      <c r="A265" s="112"/>
      <c r="B265" s="112"/>
      <c r="C265" s="112"/>
      <c r="D265" s="112"/>
      <c r="E265" s="113"/>
      <c r="F265" s="114" t="s">
        <v>74</v>
      </c>
      <c r="G265" s="115">
        <f>SUM(G257:G264)</f>
        <v>-2775.2199999999948</v>
      </c>
    </row>
    <row r="266" spans="1:7" x14ac:dyDescent="0.25">
      <c r="A266" s="100"/>
      <c r="B266" s="100"/>
      <c r="C266" s="100"/>
      <c r="D266" s="100"/>
      <c r="E266" s="100"/>
      <c r="F266" s="100"/>
      <c r="G266" s="100"/>
    </row>
    <row r="267" spans="1:7" x14ac:dyDescent="0.25">
      <c r="A267" s="120" t="s">
        <v>2</v>
      </c>
      <c r="B267" s="121"/>
      <c r="C267" s="100"/>
      <c r="D267" s="112"/>
      <c r="E267" s="113"/>
      <c r="F267" s="112"/>
      <c r="G267" s="112"/>
    </row>
    <row r="268" spans="1:7" x14ac:dyDescent="0.25">
      <c r="A268" s="120" t="s">
        <v>6</v>
      </c>
      <c r="B268" s="122" t="s">
        <v>78</v>
      </c>
      <c r="C268" s="122" t="s">
        <v>75</v>
      </c>
      <c r="D268" s="122" t="s">
        <v>79</v>
      </c>
      <c r="E268" s="123" t="s">
        <v>9</v>
      </c>
      <c r="F268" s="120" t="s">
        <v>10</v>
      </c>
      <c r="G268" s="120" t="s">
        <v>12</v>
      </c>
    </row>
    <row r="269" spans="1:7" x14ac:dyDescent="0.25">
      <c r="A269" s="107">
        <v>68</v>
      </c>
      <c r="B269" s="107">
        <v>2026</v>
      </c>
      <c r="C269" s="107" t="s">
        <v>124</v>
      </c>
      <c r="D269" s="124" t="s">
        <v>81</v>
      </c>
      <c r="E269" s="110">
        <v>1561766</v>
      </c>
      <c r="F269" s="110">
        <v>1619922.8</v>
      </c>
      <c r="G269" s="111">
        <f>F269-E269</f>
        <v>58156.800000000047</v>
      </c>
    </row>
    <row r="270" spans="1:7" x14ac:dyDescent="0.25">
      <c r="A270" s="107">
        <v>68</v>
      </c>
      <c r="B270" s="107">
        <v>2026</v>
      </c>
      <c r="C270" s="107" t="s">
        <v>124</v>
      </c>
      <c r="D270" s="124" t="s">
        <v>82</v>
      </c>
      <c r="E270" s="110">
        <v>431528</v>
      </c>
      <c r="F270" s="110">
        <v>446596.8</v>
      </c>
      <c r="G270" s="111">
        <f t="shared" ref="G270:G284" si="24">F270-E270</f>
        <v>15068.799999999988</v>
      </c>
    </row>
    <row r="271" spans="1:7" x14ac:dyDescent="0.25">
      <c r="A271" s="107">
        <v>74</v>
      </c>
      <c r="B271" s="107">
        <v>2026</v>
      </c>
      <c r="C271" s="107" t="s">
        <v>148</v>
      </c>
      <c r="D271" s="124" t="s">
        <v>81</v>
      </c>
      <c r="E271" s="110">
        <v>2996087</v>
      </c>
      <c r="F271" s="110">
        <v>2935371.8</v>
      </c>
      <c r="G271" s="111">
        <f t="shared" si="24"/>
        <v>-60715.200000000186</v>
      </c>
    </row>
    <row r="272" spans="1:7" x14ac:dyDescent="0.25">
      <c r="A272" s="107">
        <v>74</v>
      </c>
      <c r="B272" s="107">
        <v>2026</v>
      </c>
      <c r="C272" s="107" t="s">
        <v>148</v>
      </c>
      <c r="D272" s="124" t="s">
        <v>82</v>
      </c>
      <c r="E272" s="110">
        <v>780612</v>
      </c>
      <c r="F272" s="110">
        <v>765303.62</v>
      </c>
      <c r="G272" s="111">
        <f t="shared" si="24"/>
        <v>-15308.380000000005</v>
      </c>
    </row>
    <row r="273" spans="1:7" x14ac:dyDescent="0.25">
      <c r="A273" s="107">
        <v>68</v>
      </c>
      <c r="B273" s="107">
        <v>2027</v>
      </c>
      <c r="C273" s="107" t="s">
        <v>124</v>
      </c>
      <c r="D273" s="124" t="s">
        <v>81</v>
      </c>
      <c r="E273" s="110">
        <v>1607776</v>
      </c>
      <c r="F273" s="110">
        <v>1667680</v>
      </c>
      <c r="G273" s="111">
        <f t="shared" si="24"/>
        <v>59904</v>
      </c>
    </row>
    <row r="274" spans="1:7" x14ac:dyDescent="0.25">
      <c r="A274" s="107">
        <v>68</v>
      </c>
      <c r="B274" s="107">
        <v>2027</v>
      </c>
      <c r="C274" s="107" t="s">
        <v>124</v>
      </c>
      <c r="D274" s="124" t="s">
        <v>82</v>
      </c>
      <c r="E274" s="110">
        <v>474144</v>
      </c>
      <c r="F274" s="110">
        <v>489850.53</v>
      </c>
      <c r="G274" s="111">
        <f t="shared" si="24"/>
        <v>15706.530000000028</v>
      </c>
    </row>
    <row r="275" spans="1:7" x14ac:dyDescent="0.25">
      <c r="A275" s="107">
        <v>74</v>
      </c>
      <c r="B275" s="107">
        <v>2027</v>
      </c>
      <c r="C275" s="107" t="s">
        <v>148</v>
      </c>
      <c r="D275" s="124" t="s">
        <v>81</v>
      </c>
      <c r="E275" s="110">
        <v>3085309</v>
      </c>
      <c r="F275" s="110">
        <v>3022763.4</v>
      </c>
      <c r="G275" s="111">
        <f t="shared" si="24"/>
        <v>-62545.600000000093</v>
      </c>
    </row>
    <row r="276" spans="1:7" x14ac:dyDescent="0.25">
      <c r="A276" s="107">
        <v>74</v>
      </c>
      <c r="B276" s="107">
        <v>2027</v>
      </c>
      <c r="C276" s="107" t="s">
        <v>148</v>
      </c>
      <c r="D276" s="124" t="s">
        <v>82</v>
      </c>
      <c r="E276" s="110">
        <v>865375</v>
      </c>
      <c r="F276" s="110">
        <v>849421.09</v>
      </c>
      <c r="G276" s="111">
        <f t="shared" si="24"/>
        <v>-15953.910000000033</v>
      </c>
    </row>
    <row r="277" spans="1:7" x14ac:dyDescent="0.25">
      <c r="A277" s="107">
        <v>68</v>
      </c>
      <c r="B277" s="107">
        <v>2028</v>
      </c>
      <c r="C277" s="107" t="s">
        <v>124</v>
      </c>
      <c r="D277" s="124" t="s">
        <v>81</v>
      </c>
      <c r="E277" s="110">
        <v>1655096</v>
      </c>
      <c r="F277" s="110">
        <v>1716788.8</v>
      </c>
      <c r="G277" s="111">
        <f t="shared" si="24"/>
        <v>61692.800000000047</v>
      </c>
    </row>
    <row r="278" spans="1:7" x14ac:dyDescent="0.25">
      <c r="A278" s="107">
        <v>68</v>
      </c>
      <c r="B278" s="107">
        <v>2028</v>
      </c>
      <c r="C278" s="107" t="s">
        <v>124</v>
      </c>
      <c r="D278" s="124" t="s">
        <v>82</v>
      </c>
      <c r="E278" s="110">
        <v>492411</v>
      </c>
      <c r="F278" s="110">
        <v>508782.65</v>
      </c>
      <c r="G278" s="111">
        <f t="shared" si="24"/>
        <v>16371.650000000023</v>
      </c>
    </row>
    <row r="279" spans="1:7" x14ac:dyDescent="0.25">
      <c r="A279" s="107">
        <v>74</v>
      </c>
      <c r="B279" s="107">
        <v>2028</v>
      </c>
      <c r="C279" s="107" t="s">
        <v>148</v>
      </c>
      <c r="D279" s="124" t="s">
        <v>81</v>
      </c>
      <c r="E279" s="110">
        <v>3177094</v>
      </c>
      <c r="F279" s="110">
        <v>3112676.4</v>
      </c>
      <c r="G279" s="111">
        <f t="shared" si="24"/>
        <v>-64417.600000000093</v>
      </c>
    </row>
    <row r="280" spans="1:7" x14ac:dyDescent="0.25">
      <c r="A280" s="107">
        <v>74</v>
      </c>
      <c r="B280" s="107">
        <v>2028</v>
      </c>
      <c r="C280" s="107" t="s">
        <v>148</v>
      </c>
      <c r="D280" s="124" t="s">
        <v>82</v>
      </c>
      <c r="E280" s="110">
        <v>900589</v>
      </c>
      <c r="F280" s="110">
        <v>883962.19</v>
      </c>
      <c r="G280" s="111">
        <f t="shared" si="24"/>
        <v>-16626.810000000056</v>
      </c>
    </row>
    <row r="281" spans="1:7" x14ac:dyDescent="0.25">
      <c r="A281" s="107">
        <v>68</v>
      </c>
      <c r="B281" s="107">
        <v>2029</v>
      </c>
      <c r="C281" s="107" t="s">
        <v>124</v>
      </c>
      <c r="D281" s="124" t="s">
        <v>81</v>
      </c>
      <c r="E281" s="110">
        <v>1703872</v>
      </c>
      <c r="F281" s="110">
        <v>1767416</v>
      </c>
      <c r="G281" s="111">
        <f t="shared" si="24"/>
        <v>63544</v>
      </c>
    </row>
    <row r="282" spans="1:7" x14ac:dyDescent="0.25">
      <c r="A282" s="107">
        <v>68</v>
      </c>
      <c r="B282" s="107">
        <v>2029</v>
      </c>
      <c r="C282" s="107" t="s">
        <v>124</v>
      </c>
      <c r="D282" s="124" t="s">
        <v>82</v>
      </c>
      <c r="E282" s="110">
        <v>510736</v>
      </c>
      <c r="F282" s="110">
        <v>527803.89</v>
      </c>
      <c r="G282" s="111">
        <f t="shared" si="24"/>
        <v>17067.890000000014</v>
      </c>
    </row>
    <row r="283" spans="1:7" x14ac:dyDescent="0.25">
      <c r="A283" s="107">
        <v>74</v>
      </c>
      <c r="B283" s="107">
        <v>2029</v>
      </c>
      <c r="C283" s="107" t="s">
        <v>148</v>
      </c>
      <c r="D283" s="124" t="s">
        <v>81</v>
      </c>
      <c r="E283" s="110">
        <v>3268112</v>
      </c>
      <c r="F283" s="110">
        <v>3201760</v>
      </c>
      <c r="G283" s="111">
        <f t="shared" si="24"/>
        <v>-66352</v>
      </c>
    </row>
    <row r="284" spans="1:7" x14ac:dyDescent="0.25">
      <c r="A284" s="107">
        <v>74</v>
      </c>
      <c r="B284" s="107">
        <v>2029</v>
      </c>
      <c r="C284" s="107" t="s">
        <v>148</v>
      </c>
      <c r="D284" s="124" t="s">
        <v>82</v>
      </c>
      <c r="E284" s="110">
        <v>936254</v>
      </c>
      <c r="F284" s="110">
        <v>918923.15</v>
      </c>
      <c r="G284" s="111">
        <f t="shared" si="24"/>
        <v>-17330.849999999977</v>
      </c>
    </row>
    <row r="285" spans="1:7" x14ac:dyDescent="0.25">
      <c r="A285" s="112"/>
      <c r="B285" s="121"/>
      <c r="C285" s="112"/>
      <c r="D285" s="112"/>
      <c r="E285" s="112"/>
      <c r="F285" s="114" t="s">
        <v>83</v>
      </c>
      <c r="G285" s="125">
        <f>SUM(G269:G284)</f>
        <v>-11737.880000000296</v>
      </c>
    </row>
  </sheetData>
  <mergeCells count="25">
    <mergeCell ref="C39:C40"/>
    <mergeCell ref="E39:G39"/>
    <mergeCell ref="C157:C158"/>
    <mergeCell ref="E157:G157"/>
    <mergeCell ref="C191:C192"/>
    <mergeCell ref="E191:G191"/>
    <mergeCell ref="C96:C97"/>
    <mergeCell ref="E96:G96"/>
    <mergeCell ref="C104:C105"/>
    <mergeCell ref="E104:G104"/>
    <mergeCell ref="C126:C127"/>
    <mergeCell ref="E126:G126"/>
    <mergeCell ref="C134:C135"/>
    <mergeCell ref="E134:G134"/>
    <mergeCell ref="C2:C3"/>
    <mergeCell ref="E2:G2"/>
    <mergeCell ref="C10:C11"/>
    <mergeCell ref="E10:G10"/>
    <mergeCell ref="A38:G38"/>
    <mergeCell ref="C255:C256"/>
    <mergeCell ref="E255:G255"/>
    <mergeCell ref="C224:C225"/>
    <mergeCell ref="E224:G224"/>
    <mergeCell ref="C232:C233"/>
    <mergeCell ref="E232:G232"/>
  </mergeCells>
  <pageMargins left="0.7" right="0.7" top="0.75" bottom="0.75" header="0.3" footer="0.3"/>
  <pageSetup scale="65" fitToHeight="4" orientation="portrait" r:id="rId1"/>
  <rowBreaks count="3" manualBreakCount="3">
    <brk id="65" max="16383" man="1"/>
    <brk id="123" max="6" man="1"/>
    <brk id="18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Op #1-6</vt:lpstr>
      <vt:lpstr>Op #7-13</vt:lpstr>
      <vt:lpstr>Op #14-20</vt:lpstr>
      <vt:lpstr>'Op #14-20'!Print_Area</vt:lpstr>
      <vt:lpstr>'Op #1-6'!Print_Area</vt:lpstr>
    </vt:vector>
  </TitlesOfParts>
  <Company>City of Pittsburgh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Walmsley, Kiersten</dc:creator>
  <cp:lastModifiedBy>Criss, Louise</cp:lastModifiedBy>
  <cp:lastPrinted>2024-12-10T22:52:15Z</cp:lastPrinted>
  <dcterms:created xsi:type="dcterms:W3CDTF">2024-12-10T21:02:40Z</dcterms:created>
  <dcterms:modified xsi:type="dcterms:W3CDTF">2024-12-12T21:35:49Z</dcterms:modified>
</cp:coreProperties>
</file>